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Доходы в отчет" sheetId="9" r:id="rId1"/>
  </sheets>
  <calcPr calcId="145621"/>
</workbook>
</file>

<file path=xl/calcChain.xml><?xml version="1.0" encoding="utf-8"?>
<calcChain xmlns="http://schemas.openxmlformats.org/spreadsheetml/2006/main">
  <c r="E36" i="9" l="1"/>
  <c r="G36" i="9" s="1"/>
  <c r="D36" i="9"/>
  <c r="C36" i="9"/>
  <c r="G9" i="9"/>
  <c r="F9" i="9"/>
  <c r="E9" i="9"/>
  <c r="D9" i="9"/>
  <c r="C9" i="9"/>
  <c r="F36" i="9" l="1"/>
  <c r="F12" i="9"/>
  <c r="G12" i="9"/>
  <c r="F13" i="9"/>
  <c r="G13" i="9"/>
  <c r="F14" i="9"/>
  <c r="G14" i="9"/>
  <c r="F15" i="9"/>
  <c r="G15" i="9"/>
  <c r="E61" i="9" l="1"/>
  <c r="E60" i="9" s="1"/>
  <c r="D61" i="9"/>
  <c r="G61" i="9" s="1"/>
  <c r="C61" i="9"/>
  <c r="C60" i="9" s="1"/>
  <c r="C126" i="9"/>
  <c r="C11" i="9"/>
  <c r="C10" i="9" s="1"/>
  <c r="C18" i="9"/>
  <c r="C16" i="9" s="1"/>
  <c r="C24" i="9"/>
  <c r="C27" i="9"/>
  <c r="C29" i="9"/>
  <c r="C32" i="9"/>
  <c r="C34" i="9"/>
  <c r="C38" i="9"/>
  <c r="C41" i="9"/>
  <c r="C43" i="9"/>
  <c r="C50" i="9"/>
  <c r="C49" i="9" s="1"/>
  <c r="C47" i="9"/>
  <c r="C45" i="9"/>
  <c r="C56" i="9"/>
  <c r="C53" i="9" s="1"/>
  <c r="C64" i="9"/>
  <c r="C66" i="9"/>
  <c r="C70" i="9"/>
  <c r="C69" i="9" s="1"/>
  <c r="C73" i="9"/>
  <c r="C76" i="9"/>
  <c r="C75" i="9" s="1"/>
  <c r="C79" i="9"/>
  <c r="C83" i="9"/>
  <c r="C85" i="9"/>
  <c r="C87" i="9"/>
  <c r="C89" i="9"/>
  <c r="C91" i="9"/>
  <c r="C93" i="9"/>
  <c r="C95" i="9"/>
  <c r="C97" i="9"/>
  <c r="C100" i="9"/>
  <c r="C103" i="9"/>
  <c r="C115" i="9"/>
  <c r="C114" i="9" s="1"/>
  <c r="C113" i="9" s="1"/>
  <c r="C124" i="9"/>
  <c r="C128" i="9"/>
  <c r="C131" i="9"/>
  <c r="C130" i="9" s="1"/>
  <c r="C146" i="9"/>
  <c r="C145" i="9" s="1"/>
  <c r="C161" i="9"/>
  <c r="C160" i="9" s="1"/>
  <c r="C163" i="9"/>
  <c r="C165" i="9"/>
  <c r="C167" i="9"/>
  <c r="C170" i="9"/>
  <c r="C172" i="9"/>
  <c r="C174" i="9"/>
  <c r="C121" i="9"/>
  <c r="C120" i="9" s="1"/>
  <c r="C177" i="9"/>
  <c r="C176" i="9" s="1"/>
  <c r="G179" i="9"/>
  <c r="F179" i="9"/>
  <c r="G178" i="9"/>
  <c r="F178" i="9"/>
  <c r="G173" i="9"/>
  <c r="F173" i="9"/>
  <c r="G171" i="9"/>
  <c r="F171" i="9"/>
  <c r="G168" i="9"/>
  <c r="F168" i="9"/>
  <c r="G166" i="9"/>
  <c r="F166" i="9"/>
  <c r="G164" i="9"/>
  <c r="F164" i="9"/>
  <c r="G162" i="9"/>
  <c r="F162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3" i="9"/>
  <c r="F143" i="9"/>
  <c r="G142" i="9"/>
  <c r="F142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29" i="9"/>
  <c r="F129" i="9"/>
  <c r="G127" i="9"/>
  <c r="G125" i="9"/>
  <c r="F125" i="9"/>
  <c r="G122" i="9"/>
  <c r="F122" i="9"/>
  <c r="G117" i="9"/>
  <c r="F117" i="9"/>
  <c r="G116" i="9"/>
  <c r="F116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2" i="9"/>
  <c r="F102" i="9"/>
  <c r="G101" i="9"/>
  <c r="F101" i="9"/>
  <c r="G99" i="9"/>
  <c r="F99" i="9"/>
  <c r="G98" i="9"/>
  <c r="F98" i="9"/>
  <c r="G96" i="9"/>
  <c r="G94" i="9"/>
  <c r="G92" i="9"/>
  <c r="F92" i="9"/>
  <c r="G90" i="9"/>
  <c r="G88" i="9"/>
  <c r="G86" i="9"/>
  <c r="G84" i="9"/>
  <c r="G82" i="9"/>
  <c r="G81" i="9"/>
  <c r="G80" i="9"/>
  <c r="G77" i="9"/>
  <c r="F77" i="9"/>
  <c r="G74" i="9"/>
  <c r="F74" i="9"/>
  <c r="G71" i="9"/>
  <c r="F71" i="9"/>
  <c r="G67" i="9"/>
  <c r="F67" i="9"/>
  <c r="G65" i="9"/>
  <c r="F65" i="9"/>
  <c r="G62" i="9"/>
  <c r="F62" i="9"/>
  <c r="G58" i="9"/>
  <c r="F58" i="9"/>
  <c r="G57" i="9"/>
  <c r="F57" i="9"/>
  <c r="G55" i="9"/>
  <c r="F55" i="9"/>
  <c r="G54" i="9"/>
  <c r="F54" i="9"/>
  <c r="G51" i="9"/>
  <c r="F51" i="9"/>
  <c r="G48" i="9"/>
  <c r="F48" i="9"/>
  <c r="G46" i="9"/>
  <c r="F46" i="9"/>
  <c r="G44" i="9"/>
  <c r="F44" i="9"/>
  <c r="G42" i="9"/>
  <c r="F42" i="9"/>
  <c r="G39" i="9"/>
  <c r="F39" i="9"/>
  <c r="G35" i="9"/>
  <c r="F35" i="9"/>
  <c r="G33" i="9"/>
  <c r="F33" i="9"/>
  <c r="G30" i="9"/>
  <c r="F30" i="9"/>
  <c r="G28" i="9"/>
  <c r="F28" i="9"/>
  <c r="G26" i="9"/>
  <c r="F26" i="9"/>
  <c r="G25" i="9"/>
  <c r="F25" i="9"/>
  <c r="G22" i="9"/>
  <c r="F22" i="9"/>
  <c r="G21" i="9"/>
  <c r="F21" i="9"/>
  <c r="G20" i="9"/>
  <c r="F20" i="9"/>
  <c r="G19" i="9"/>
  <c r="F19" i="9"/>
  <c r="E172" i="9"/>
  <c r="D177" i="9"/>
  <c r="D176" i="9" s="1"/>
  <c r="E174" i="9"/>
  <c r="D174" i="9"/>
  <c r="D172" i="9"/>
  <c r="E170" i="9"/>
  <c r="D170" i="9"/>
  <c r="E124" i="9"/>
  <c r="E126" i="9"/>
  <c r="E128" i="9"/>
  <c r="E131" i="9"/>
  <c r="E130" i="9" s="1"/>
  <c r="D124" i="9"/>
  <c r="D126" i="9"/>
  <c r="D128" i="9"/>
  <c r="D131" i="9"/>
  <c r="D130" i="9" s="1"/>
  <c r="D79" i="9"/>
  <c r="E79" i="9"/>
  <c r="G79" i="9" s="1"/>
  <c r="E47" i="9"/>
  <c r="E50" i="9"/>
  <c r="E49" i="9" s="1"/>
  <c r="E38" i="9"/>
  <c r="E41" i="9"/>
  <c r="F41" i="9" s="1"/>
  <c r="E43" i="9"/>
  <c r="E45" i="9"/>
  <c r="D47" i="9"/>
  <c r="D50" i="9"/>
  <c r="D49" i="9" s="1"/>
  <c r="D38" i="9"/>
  <c r="D41" i="9"/>
  <c r="D43" i="9"/>
  <c r="D45" i="9"/>
  <c r="E115" i="9"/>
  <c r="E114" i="9" s="1"/>
  <c r="D115" i="9"/>
  <c r="D114" i="9" s="1"/>
  <c r="E103" i="9"/>
  <c r="D103" i="9"/>
  <c r="E100" i="9"/>
  <c r="D100" i="9"/>
  <c r="E97" i="9"/>
  <c r="D97" i="9"/>
  <c r="E95" i="9"/>
  <c r="D95" i="9"/>
  <c r="E93" i="9"/>
  <c r="D93" i="9"/>
  <c r="E91" i="9"/>
  <c r="D91" i="9"/>
  <c r="E89" i="9"/>
  <c r="D89" i="9"/>
  <c r="E87" i="9"/>
  <c r="D87" i="9"/>
  <c r="E85" i="9"/>
  <c r="D85" i="9"/>
  <c r="E83" i="9"/>
  <c r="D83" i="9"/>
  <c r="E76" i="9"/>
  <c r="D76" i="9"/>
  <c r="D75" i="9" s="1"/>
  <c r="D73" i="9"/>
  <c r="E73" i="9"/>
  <c r="E70" i="9"/>
  <c r="D70" i="9"/>
  <c r="D69" i="9" s="1"/>
  <c r="E66" i="9"/>
  <c r="F66" i="9" s="1"/>
  <c r="D66" i="9"/>
  <c r="E64" i="9"/>
  <c r="D64" i="9"/>
  <c r="E56" i="9"/>
  <c r="E53" i="9" s="1"/>
  <c r="D56" i="9"/>
  <c r="D34" i="9"/>
  <c r="E34" i="9"/>
  <c r="D32" i="9"/>
  <c r="D31" i="9" s="1"/>
  <c r="E32" i="9"/>
  <c r="D29" i="9"/>
  <c r="E29" i="9"/>
  <c r="F29" i="9" s="1"/>
  <c r="D27" i="9"/>
  <c r="E27" i="9"/>
  <c r="D24" i="9"/>
  <c r="E24" i="9"/>
  <c r="D18" i="9"/>
  <c r="D16" i="9" s="1"/>
  <c r="E18" i="9"/>
  <c r="E17" i="9" s="1"/>
  <c r="D11" i="9"/>
  <c r="D10" i="9" s="1"/>
  <c r="E11" i="9"/>
  <c r="G11" i="9" s="1"/>
  <c r="E177" i="9"/>
  <c r="E176" i="9" s="1"/>
  <c r="E163" i="9"/>
  <c r="E167" i="9"/>
  <c r="E165" i="9"/>
  <c r="E161" i="9"/>
  <c r="E146" i="9"/>
  <c r="E145" i="9" s="1"/>
  <c r="D146" i="9"/>
  <c r="D145" i="9"/>
  <c r="D161" i="9"/>
  <c r="D160" i="9" s="1"/>
  <c r="D163" i="9"/>
  <c r="D165" i="9"/>
  <c r="D167" i="9"/>
  <c r="E121" i="9"/>
  <c r="E120" i="9" s="1"/>
  <c r="D121" i="9"/>
  <c r="D120" i="9" s="1"/>
  <c r="F61" i="9" l="1"/>
  <c r="F165" i="9"/>
  <c r="G93" i="9"/>
  <c r="G91" i="9"/>
  <c r="G83" i="9"/>
  <c r="D78" i="9"/>
  <c r="C78" i="9"/>
  <c r="D17" i="9"/>
  <c r="G17" i="9" s="1"/>
  <c r="E78" i="9"/>
  <c r="G165" i="9"/>
  <c r="E40" i="9"/>
  <c r="G177" i="9"/>
  <c r="G146" i="9"/>
  <c r="F161" i="9"/>
  <c r="G27" i="9"/>
  <c r="G32" i="9"/>
  <c r="G66" i="9"/>
  <c r="F73" i="9"/>
  <c r="G100" i="9"/>
  <c r="G124" i="9"/>
  <c r="G170" i="9"/>
  <c r="G131" i="9"/>
  <c r="E169" i="9"/>
  <c r="G126" i="9"/>
  <c r="F27" i="9"/>
  <c r="E23" i="9"/>
  <c r="G50" i="9"/>
  <c r="C31" i="9"/>
  <c r="G29" i="9"/>
  <c r="E160" i="9"/>
  <c r="F160" i="9" s="1"/>
  <c r="F163" i="9"/>
  <c r="E63" i="9"/>
  <c r="E59" i="9" s="1"/>
  <c r="G38" i="9"/>
  <c r="F43" i="9"/>
  <c r="G47" i="9"/>
  <c r="D60" i="9"/>
  <c r="G60" i="9" s="1"/>
  <c r="F172" i="9"/>
  <c r="C23" i="9"/>
  <c r="F24" i="9"/>
  <c r="G85" i="9"/>
  <c r="G45" i="9"/>
  <c r="F56" i="9"/>
  <c r="F177" i="9"/>
  <c r="F131" i="9"/>
  <c r="G167" i="9"/>
  <c r="D72" i="9"/>
  <c r="D68" i="9" s="1"/>
  <c r="G103" i="9"/>
  <c r="D40" i="9"/>
  <c r="D37" i="9" s="1"/>
  <c r="G172" i="9"/>
  <c r="E10" i="9"/>
  <c r="F10" i="9" s="1"/>
  <c r="C144" i="9"/>
  <c r="D53" i="9"/>
  <c r="G53" i="9" s="1"/>
  <c r="D144" i="9"/>
  <c r="G24" i="9"/>
  <c r="G34" i="9"/>
  <c r="F64" i="9"/>
  <c r="C123" i="9"/>
  <c r="C52" i="9"/>
  <c r="F145" i="9"/>
  <c r="G145" i="9"/>
  <c r="F49" i="9"/>
  <c r="F18" i="9"/>
  <c r="D123" i="9"/>
  <c r="C169" i="9"/>
  <c r="E123" i="9"/>
  <c r="E113" i="9"/>
  <c r="F124" i="9"/>
  <c r="G56" i="9"/>
  <c r="G161" i="9"/>
  <c r="G95" i="9"/>
  <c r="G43" i="9"/>
  <c r="F146" i="9"/>
  <c r="F167" i="9"/>
  <c r="G76" i="9"/>
  <c r="F32" i="9"/>
  <c r="G18" i="9"/>
  <c r="F50" i="9"/>
  <c r="F103" i="9"/>
  <c r="G87" i="9"/>
  <c r="G97" i="9"/>
  <c r="D169" i="9"/>
  <c r="C63" i="9"/>
  <c r="C59" i="9" s="1"/>
  <c r="C40" i="9"/>
  <c r="E31" i="9"/>
  <c r="G31" i="9" s="1"/>
  <c r="E37" i="9"/>
  <c r="G73" i="9"/>
  <c r="E16" i="9"/>
  <c r="G16" i="9" s="1"/>
  <c r="G89" i="9"/>
  <c r="F60" i="9"/>
  <c r="F11" i="9"/>
  <c r="G70" i="9"/>
  <c r="D23" i="9"/>
  <c r="F34" i="9"/>
  <c r="D63" i="9"/>
  <c r="E75" i="9"/>
  <c r="G49" i="9"/>
  <c r="G41" i="9"/>
  <c r="G128" i="9"/>
  <c r="C72" i="9"/>
  <c r="D113" i="9"/>
  <c r="G130" i="9"/>
  <c r="F130" i="9"/>
  <c r="F53" i="9"/>
  <c r="G163" i="9"/>
  <c r="E69" i="9"/>
  <c r="G64" i="9"/>
  <c r="C17" i="9"/>
  <c r="F17" i="9" s="1"/>
  <c r="E52" i="9"/>
  <c r="F40" i="9" l="1"/>
  <c r="C119" i="9"/>
  <c r="C118" i="9" s="1"/>
  <c r="E144" i="9"/>
  <c r="E119" i="9" s="1"/>
  <c r="E118" i="9" s="1"/>
  <c r="F123" i="9"/>
  <c r="G78" i="9"/>
  <c r="D59" i="9"/>
  <c r="G59" i="9" s="1"/>
  <c r="G40" i="9"/>
  <c r="F23" i="9"/>
  <c r="F78" i="9"/>
  <c r="G169" i="9"/>
  <c r="F169" i="9"/>
  <c r="F16" i="9"/>
  <c r="G63" i="9"/>
  <c r="G23" i="9"/>
  <c r="G37" i="9"/>
  <c r="G160" i="9"/>
  <c r="E72" i="9"/>
  <c r="G72" i="9" s="1"/>
  <c r="C37" i="9"/>
  <c r="F37" i="9" s="1"/>
  <c r="F59" i="9"/>
  <c r="D52" i="9"/>
  <c r="G52" i="9" s="1"/>
  <c r="G123" i="9"/>
  <c r="F63" i="9"/>
  <c r="F31" i="9"/>
  <c r="G10" i="9"/>
  <c r="C68" i="9"/>
  <c r="G144" i="9"/>
  <c r="G75" i="9"/>
  <c r="D119" i="9"/>
  <c r="D118" i="9" s="1"/>
  <c r="F52" i="9"/>
  <c r="G69" i="9"/>
  <c r="F144" i="9" l="1"/>
  <c r="F119" i="9"/>
  <c r="C8" i="9"/>
  <c r="C180" i="9" s="1"/>
  <c r="E68" i="9"/>
  <c r="E8" i="9" s="1"/>
  <c r="F72" i="9"/>
  <c r="D8" i="9"/>
  <c r="D180" i="9" s="1"/>
  <c r="G119" i="9"/>
  <c r="G68" i="9"/>
  <c r="F68" i="9"/>
  <c r="G118" i="9"/>
  <c r="F118" i="9"/>
  <c r="F8" i="9" l="1"/>
  <c r="E180" i="9"/>
  <c r="G8" i="9"/>
  <c r="G180" i="9" l="1"/>
  <c r="F180" i="9"/>
</calcChain>
</file>

<file path=xl/sharedStrings.xml><?xml version="1.0" encoding="utf-8"?>
<sst xmlns="http://schemas.openxmlformats.org/spreadsheetml/2006/main" count="386" uniqueCount="341">
  <si>
    <t xml:space="preserve">Код дохода </t>
  </si>
  <si>
    <t>Единица измерения: тыс.руб.</t>
  </si>
  <si>
    <t>Доходы бюджета - ИТОГО</t>
  </si>
  <si>
    <t>000 8 50 00000 00 0000 000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</si>
  <si>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</si>
  <si>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</si>
  <si>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</si>
  <si>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</si>
  <si>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</si>
  <si>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Невыясненные поступления</t>
  </si>
  <si>
    <t xml:space="preserve"> Наименование показателя</t>
  </si>
  <si>
    <t>2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</si>
  <si>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</si>
  <si>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</si>
  <si>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</si>
  <si>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</si>
  <si>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000 1 01 02000 01 0000 110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</si>
  <si>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</si>
  <si>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</si>
  <si>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</si>
  <si>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</si>
  <si>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</si>
  <si>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</si>
  <si>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</si>
  <si>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</si>
  <si>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</si>
  <si>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</si>
  <si>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</si>
  <si>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000 1 11 09000 00 0000 120</t>
  </si>
  <si>
    <t>000 1 11 09040 00 0000 120</t>
  </si>
  <si>
    <t>ПЛАТЕЖИ ПРИ ПОЛЬЗОВАНИИ ПРИРОДНЫМИ РЕСУРСАМИ</t>
  </si>
  <si>
    <t>000 1 12 00000 00 0000 000</t>
  </si>
  <si>
    <t>000 1 12 01000 01 0000 120</t>
  </si>
  <si>
    <t>000 1 13 00000 00 0000 000</t>
  </si>
  <si>
    <t>ДОХОДЫ ОТ ПРОДАЖИ МАТЕРИАЛЬНЫХ И НЕМАТЕРИАЛЬНЫХ АКТИВОВ</t>
  </si>
  <si>
    <t>000 1 14 00000 00 0000 000</t>
  </si>
  <si>
    <t>000 1 14 02000 00 0000 000</t>
  </si>
  <si>
    <t>000 1 14 06000 00 0000 430</t>
  </si>
  <si>
    <t>000 1 14 06010 00 0000 430</t>
  </si>
  <si>
    <t>ШТРАФЫ, САНКЦИИ, ВОЗМЕЩЕНИЕ УЩЕРБА</t>
  </si>
  <si>
    <t>000 1 16 00000 00 0000 000</t>
  </si>
  <si>
    <t>000 1 16 03000 00 0000 140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</si>
  <si>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</si>
  <si>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</si>
  <si>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</si>
  <si>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000 1 17 00000 00 0000 000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</si>
  <si>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</si>
  <si>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</si>
  <si>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</si>
  <si>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182 1 01 02010 01 0000 110</t>
  </si>
  <si>
    <t>182 1 01 02030 01 0000 110</t>
  </si>
  <si>
    <t>182 1 01 02040 01 0000 110</t>
  </si>
  <si>
    <t>182 1 08 03010 01 0000 110</t>
  </si>
  <si>
    <t>961 1 11 09045 05 0000 120</t>
  </si>
  <si>
    <t>961 1 16 90050 05 0000 140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</si>
  <si>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</si>
  <si>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</si>
  <si>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</si>
  <si>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</si>
  <si>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</si>
  <si>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</si>
  <si>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</si>
  <si>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182 1 05 02010 02 0000 110</t>
  </si>
  <si>
    <t>182 1 05 02020 02 0000 110</t>
  </si>
  <si>
    <t>182 1 05 03010 01 0000 110</t>
  </si>
  <si>
    <t>в том числе:</t>
  </si>
  <si>
    <t>000 1 16 30000 01 0000 140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</si>
  <si>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</si>
  <si>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</si>
  <si>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</si>
  <si>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000 1 13 01000 00 0000 130</t>
  </si>
  <si>
    <t>Доходы от оказания платных услуг(работ)</t>
  </si>
  <si>
    <t>Доходы от компенсации затрат государства</t>
  </si>
  <si>
    <t>000 1 13 02000 00 0000 130</t>
  </si>
  <si>
    <t>Прочие денежные взыскания (штрафы) за правонарушения в области дорожного движения</t>
  </si>
  <si>
    <t>188 1 16 90050 05 6000 140</t>
  </si>
  <si>
    <t>076 1 16 90050 05 6000 140</t>
  </si>
  <si>
    <t>966 1 17 01050 05 0000 180</t>
  </si>
  <si>
    <t>000 1 14 02050 05 0000 410</t>
  </si>
  <si>
    <t>000 1 16 43000 01 0000 140</t>
  </si>
  <si>
    <t>182 1 01 02020 01 0000 110</t>
  </si>
  <si>
    <t xml:space="preserve">Доходы от продажи земельных участков, государственная собственность на которые не разграничена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</si>
  <si>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</si>
  <si>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</si>
  <si>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</si>
  <si>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</si>
  <si>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ВОЗВРАТ ОСТАТКОВ,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</si>
  <si>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</si>
  <si>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</si>
  <si>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</si>
  <si>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Налог, взимаемый в связи с применением патентной системы налогообложения</t>
  </si>
  <si>
    <t>182 1 05 04020 02 0000 110</t>
  </si>
  <si>
    <t>961 1 13 02065 05 0000 130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</si>
  <si>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</si>
  <si>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000 1 16 25000 00 0000 140</t>
  </si>
  <si>
    <t>048 1 12 01040 01 0000 120</t>
  </si>
  <si>
    <t>048 1 12 01030 01 0000 120</t>
  </si>
  <si>
    <t>048 1 12 01010 01 0000 120</t>
  </si>
  <si>
    <t>177 1 16 90050 05 7000 140</t>
  </si>
  <si>
    <t>966 1 13 01995 05 0000 130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</si>
  <si>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</si>
  <si>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</si>
  <si>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</si>
  <si>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</si>
  <si>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продукции. </t>
  </si>
  <si>
    <t>на организацию и обеспечение оздоровления и отдыха детей (за исключением организации отдыха детей в каникулярное время)</t>
  </si>
  <si>
    <t>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местностей.</t>
  </si>
  <si>
    <t>по организации мероприятий по предупреждению и ликидации болезней животных, их лечение, защите населения от болезней, общих для животных и человека</t>
  </si>
  <si>
    <t>на обеспечение государственных гарантий реализации прав на получение общедоступного и бесплатного дошкольного образования</t>
  </si>
  <si>
    <t>188 1 16 30030 01 6000 140</t>
  </si>
  <si>
    <t>961 1 14 02053 05 0000 410</t>
  </si>
  <si>
    <t xml:space="preserve"> 000 1 03 00000 00 0000 000</t>
  </si>
  <si>
    <t>Иные межбюджетные трансферты</t>
  </si>
  <si>
    <t xml:space="preserve"> 100 1 03 02000 01 0000 110</t>
  </si>
  <si>
    <t xml:space="preserve"> 100 1 03 02230 01 0000 110</t>
  </si>
  <si>
    <t xml:space="preserve"> 100 1 03 02240 01 0000 110</t>
  </si>
  <si>
    <t xml:space="preserve"> 100 1 03 02250 01 0000 110</t>
  </si>
  <si>
    <t xml:space="preserve"> 100 1 03 02260 01 0000 110</t>
  </si>
  <si>
    <t>961 1 13 02995 05 0000 130</t>
  </si>
  <si>
    <t>на создание и обеспечение деятельности комиссий по делам несовершеннолетних и защите их прав</t>
  </si>
  <si>
    <t xml:space="preserve">на осуществление государственного управления охраной труда </t>
  </si>
  <si>
    <t>на создание административных комиссий</t>
  </si>
  <si>
    <t>на расчет и предоставление дотаций на выравнивание бюджетной обеспеченности бюджетам поселений, входящих в состав муниципального района</t>
  </si>
  <si>
    <t>Порочие доходы от компенсации затрат бюджетов муниципальных районов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</si>
  <si>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</si>
  <si>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</si>
  <si>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</si>
  <si>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961 1 11 05025 05 0000 120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</si>
  <si>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</si>
  <si>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</si>
  <si>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</si>
  <si>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</si>
  <si>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</si>
  <si>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</si>
  <si>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000 1 05 02000 02 0000 110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</si>
  <si>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</si>
  <si>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</si>
  <si>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000 1 05 03000 01 0000 110</t>
  </si>
  <si>
    <t>000 1 05 04000 02 0000 110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</si>
  <si>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227.1. Налогового кодекса Российской Федерации</t>
  </si>
  <si>
    <t xml:space="preserve">Прочие поступления от денежных взысканий (штрафов) и иных сумм в возмещение ущерба
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</si>
  <si>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</si>
  <si>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227.1. и 228 Налогового кодекса Российской Федерации</t>
  </si>
  <si>
    <t>Денежные взыскания (штрафы) за  нарушение законодательства РФ о контрактной системе в сфере закупок товаров, услуг для обеспечения государственных и муниципальных нужд</t>
  </si>
  <si>
    <t>966 1 16 90050 05 0000 140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</si>
  <si>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</si>
  <si>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771 1 08 07150 01 0000 110</t>
  </si>
  <si>
    <t>Государственная пошлина на выдачу разрешения на установку рекламной конструкции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</si>
  <si>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</si>
  <si>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</si>
  <si>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</si>
  <si>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</si>
  <si>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Прочие доходы от оказания платных услуг(работ)</t>
  </si>
  <si>
    <t>000 1 13 01995 00 0000 130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</si>
  <si>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</si>
  <si>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</si>
  <si>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 xml:space="preserve">Порочие доходы от компенсации затрат </t>
  </si>
  <si>
    <t>000 1 13 02990 00 0000 130</t>
  </si>
  <si>
    <t>000 1 16 21000 00 0000 140</t>
  </si>
  <si>
    <t>000 1 16 33000 000000 140</t>
  </si>
  <si>
    <t xml:space="preserve">Прочие субсидии 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</si>
  <si>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</si>
  <si>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</si>
  <si>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</si>
  <si>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муниципальных районов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</si>
  <si>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</si>
  <si>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</si>
  <si>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</si>
  <si>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</si>
  <si>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</si>
  <si>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</si>
  <si>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об охране и использовании животного мира
</t>
  </si>
  <si>
    <t xml:space="preserve">Денежные взыскания (штрафы) за правонарушения в области дорожного движения
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</si>
  <si>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
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</si>
  <si>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правонарушениях.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</si>
  <si>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</si>
  <si>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</si>
  <si>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муниципальной собственности</t>
  </si>
  <si>
    <t>000 1 14 06300 00 0000 430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</si>
  <si>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</t>
  </si>
  <si>
    <t>000 1 14 06310 00 0000 430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</si>
  <si>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</si>
  <si>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182 1 16 03010 01 0000 140</t>
  </si>
  <si>
    <t>188 1 16 43000 01 0000 140</t>
  </si>
  <si>
    <t>415 1 16 90050 05 6000 140</t>
  </si>
  <si>
    <t xml:space="preserve">Дотации бюджетам муниципальных районов на поддержку мер по обеспечению сбалансированности бюджетов
</t>
  </si>
  <si>
    <t xml:space="preserve">Дотации бюджетам бюджетной системы Российской Федерации
</t>
  </si>
  <si>
    <t xml:space="preserve">Дотации бюджетам на поддержку мер по обеспечению сбалансированности бюджетов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</si>
  <si>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</si>
  <si>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</si>
  <si>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бюджетам муниципальных районов на выполнение передаваемых полномочий субъектов Российской Федерации 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</si>
  <si>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</si>
  <si>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</si>
  <si>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МР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</si>
  <si>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000 1 11 01000 00 0000 120</t>
  </si>
  <si>
    <t>961 1 11 01050 05 0000 120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</si>
  <si>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</si>
  <si>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</si>
  <si>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Плата за размещение отходов производства </t>
  </si>
  <si>
    <t>048 1 12 01041 01 0000 120</t>
  </si>
  <si>
    <t>Плата за размещение твёрдых коммунальных отходов</t>
  </si>
  <si>
    <t>048 1 12 01042 01 0000 120</t>
  </si>
  <si>
    <t>182 1 16 03030 01 0000 140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</si>
  <si>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</si>
  <si>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000 1 16 06000 00 0000 140</t>
  </si>
  <si>
    <t>182 1 16 06000 01 0000 140</t>
  </si>
  <si>
    <t xml:space="preserve">  Денежные взыскания (штрафы) за нарушение бюджетного законодательства Российской Федерации</t>
  </si>
  <si>
    <t>000 1 16 18000 00 0000 140</t>
  </si>
  <si>
    <t xml:space="preserve">992 116 18050 05 0000 140 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</si>
  <si>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</si>
  <si>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</si>
  <si>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161 1 16 33050 05 6000 140</t>
  </si>
  <si>
    <t>792 1 16 33050 05 6000 140</t>
  </si>
  <si>
    <t>322 1 16 43000 01 0000 140</t>
  </si>
  <si>
    <t xml:space="preserve">188 116 08010 01 6000 140 </t>
  </si>
  <si>
    <t>188 1 16 21050 05 6000 140</t>
  </si>
  <si>
    <t>076 1 16 25030 01 6000 140</t>
  </si>
  <si>
    <t>188 1 16 28000 01 6000 140</t>
  </si>
  <si>
    <t>776 1 16 90050 05 0000 140</t>
  </si>
  <si>
    <t>961 1 17 01050 05 0000 180</t>
  </si>
  <si>
    <t>на капитальный ремонт зданий муниципальных общеобразовательных учреждений</t>
  </si>
  <si>
    <t>на капитальный ремонт зданий муниципальных общеобразовательных учреждений, оказывающих услуги дошкольного образования</t>
  </si>
  <si>
    <t>на обеспечение бесплатным питанием детей, обучающихся в в муниципальных образовательных организациях</t>
  </si>
  <si>
    <t>на обеспечение мер социальной поддержки педагогическим работникам</t>
  </si>
  <si>
    <t>Доходы бюджета Надеждинского муниципального района за 2019 год по кодам классификации доходов бюджетов</t>
  </si>
  <si>
    <t>Фактически исполнено                     за 2019 год</t>
  </si>
  <si>
    <t>961 1 11 05013 05 0000 120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</si>
  <si>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</si>
  <si>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000 1 11 05070 00 0000 120</t>
  </si>
  <si>
    <t>961 1 11 05075 05 0000 120</t>
  </si>
  <si>
    <t xml:space="preserve">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</si>
  <si>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961 1 11 05313 05 0000 120</t>
  </si>
  <si>
    <t>961 1 14 06013 05 0000 430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</si>
  <si>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</si>
  <si>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961 1 14 06313 10 0000 430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</si>
  <si>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</si>
  <si>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</si>
  <si>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  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</si>
  <si>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182 1 16 03050 01 0000 140</t>
  </si>
  <si>
    <t>992 1 16 90050 05 0000 140</t>
  </si>
  <si>
    <t>048 1 16 90050 05 6000 140</t>
  </si>
  <si>
    <t>000 2 02 10000 00 0000 150</t>
  </si>
  <si>
    <t>000 2 02 15002 00 0000 150</t>
  </si>
  <si>
    <t>992 2 02 15002 05 0000 150</t>
  </si>
  <si>
    <t>000 2 02 20000 00 0000 150</t>
  </si>
  <si>
    <t>000 2 02 29999 00 0000 150</t>
  </si>
  <si>
    <t>000 2 02 29999 05 0000 150</t>
  </si>
  <si>
    <t>961 2 02 29999 05 0000 150</t>
  </si>
  <si>
    <t>966 2 02 29999 05 0000 150</t>
  </si>
  <si>
    <t>000 2 02 30000 00 0000 150</t>
  </si>
  <si>
    <t>000 2 02 30024 00 0000 150</t>
  </si>
  <si>
    <t>000 2 02 30024 05 0000 150</t>
  </si>
  <si>
    <t>966 2 02 30024 05 0000 150</t>
  </si>
  <si>
    <t>961 2 02 30024 05 0000 150</t>
  </si>
  <si>
    <t>992 02 30024 05 0001 150</t>
  </si>
  <si>
    <t>000 2 02 30029 00 0000 150</t>
  </si>
  <si>
    <t>000 2 02 30029 05 0000 150</t>
  </si>
  <si>
    <t>966 2 02 30029 05 0000 150</t>
  </si>
  <si>
    <t>000 2 02 35118 00 0000 150</t>
  </si>
  <si>
    <t>992 2 02 35118 05 0000 150</t>
  </si>
  <si>
    <t>000 2 02 35120 00 0000 150</t>
  </si>
  <si>
    <t>961 2 02 35120 05 0000 150</t>
  </si>
  <si>
    <t>000 2 02 35930 00 0000 150</t>
  </si>
  <si>
    <t>961 2 02 35930 05 0000 150</t>
  </si>
  <si>
    <t>000 2 02 40000 00 0000 150</t>
  </si>
  <si>
    <t>000 2 19 00000 00 0000 150</t>
  </si>
  <si>
    <t>000 2 19 00000 05 0000 150</t>
  </si>
  <si>
    <t>961 2 19 60010 05 0000 150</t>
  </si>
  <si>
    <t>966 2 19 60010 05 0000 150</t>
  </si>
  <si>
    <t>на комплектование книжных фондов и обеспечение информационно-техническим  оборудованием библиотек</t>
  </si>
  <si>
    <t>969 2 02 29999 05 0000 150</t>
  </si>
  <si>
    <t>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</si>
  <si>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>на обеспечение граждан твердым топливом (дровами)</t>
  </si>
  <si>
    <t>На мероприятия по созданию и развитию системы газоснабжения</t>
  </si>
  <si>
    <t>На проведение аврийно - спасательных работ по проведению экстренных мероприятий по расчистке рек от наносов, завалов, заторов из резерва ЧС</t>
  </si>
  <si>
    <t>на развитие спортивной инфраструктуры, находящейся в муниципальной собственности</t>
  </si>
  <si>
    <t>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</si>
  <si>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на оказание разовой материальной помощи гражданам, пострадавшим в результате ЧС, из резервного фонда ЧС Администрации Приморского края</t>
  </si>
  <si>
    <t>на оказание разовой материальной помощи остронуждающимся гражданам, пострадавшим в результате ЧС, из резервного фонда  Администрации Приморского края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</si>
  <si>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</si>
  <si>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</si>
  <si>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</si>
  <si>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
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</si>
  <si>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</si>
  <si>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</si>
  <si>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</si>
  <si>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966 2 02 25097 05 0000 150</t>
  </si>
  <si>
    <t xml:space="preserve">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</si>
  <si>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000 2 02 25159 00 0000 150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</si>
  <si>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</si>
  <si>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961 2 02 25159 05 0000 150</t>
  </si>
  <si>
    <t xml:space="preserve"> 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</si>
  <si>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</si>
  <si>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</si>
  <si>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>969 2 02 25228 05 0000 150</t>
  </si>
  <si>
    <t xml:space="preserve">Межбюджетные трансферты, передаваемые бюджетам на реализацию программ местного развития и обеспечение занятости для шахтерских городов и поселков
</t>
  </si>
  <si>
    <t>000 2 02 45156 00 0000 150</t>
  </si>
  <si>
    <t>961 2 02 45156 05 0000 150</t>
  </si>
  <si>
    <t xml:space="preserve">  Межбюджетные трансферты, передаваемые бюджетам муниципальных районов на реализацию программ местного развития и обеспечение занятости для шахтерских городов и поселков</t>
  </si>
  <si>
    <t>000 2 02 45393 00 0000 150</t>
  </si>
  <si>
    <t xml:space="preserve"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</si>
  <si>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 xml:space="preserve">   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</si>
  <si>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961 2 02 45393 05 0000 150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</si>
  <si>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</si>
  <si>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   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</si>
  <si>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000 2 02 49001 00 0000 150</t>
  </si>
  <si>
    <t>961 2 02 49001 05 0000 150</t>
  </si>
  <si>
    <t>первоначальный</t>
  </si>
  <si>
    <t>уточненный</t>
  </si>
  <si>
    <t>Исполнение</t>
  </si>
  <si>
    <t>к первоначальному плану</t>
  </si>
  <si>
    <t>к уточненному плану</t>
  </si>
  <si>
    <t>План на 2019 год</t>
  </si>
  <si>
    <t>Пояснение</t>
  </si>
  <si>
    <t>3</t>
  </si>
  <si>
    <t>Перевыполнение сложилось в связи с взысканием задолженности прошлых лет</t>
  </si>
  <si>
    <t>Низкое исполнение плановых назначений сложилось в связи с утратой права на применение патентной системы налогообложения плательщика</t>
  </si>
  <si>
    <t>Перевыполнение сложилось в связи с увеличением количества обратившихся за разрешением на установку рекламы</t>
  </si>
  <si>
    <t>Низкое исполнение сложилось в связи с уплатой НДС в федеральный бюджет</t>
  </si>
  <si>
    <t>Перевыполнение сложилось в связи с увеличением количества обратившихся за оформлением земельного участка</t>
  </si>
  <si>
    <t>Перевыполнение сложилось в связи с внесением авансовых платежей, которые не планировались</t>
  </si>
  <si>
    <t xml:space="preserve">Низкое исполнение сложилось в связи с отстутствием договоров </t>
  </si>
  <si>
    <t>Низкое исполнение сложилось в связи с внесением платы по выкупу земли в 2020 году</t>
  </si>
  <si>
    <t>В связи с предполагаемым изменением законодательства по порядку зачисления штрафов, доходы не планировались</t>
  </si>
  <si>
    <t>Низкое исполненение сложилось в связи с отсутствием средств и имущества у плательщиков-нарушителей, возможных к взысканию. Штрафы взыскиваются службой судебных приставов</t>
  </si>
  <si>
    <t>Перевыполнение сложилось в связи с увеличением количества  плательщиков-нарушителей</t>
  </si>
  <si>
    <t xml:space="preserve">Средства планировались на основании краевого закона О бюджете Приморского края на 2019 год и плановый период 2020 и 2021 годы и государственных программ Приморского края. Средства поступали в бюджет района согласно потребности в соответствии с муниципальными программами района </t>
  </si>
  <si>
    <t>Дотация не запланирована в бюджете района в связи с ее распределением в конце декабря 2019 года и завершением бюджетного года (27.12.2019)</t>
  </si>
  <si>
    <t>Средства субсидий планировались на основании государственных программ Приморского края. Средства поступали в бюджет района согласно потребности в соответствии с муниципальными программами района</t>
  </si>
  <si>
    <t>Средства субвенций поступали в бюджет района согласно потребности в соответствии с государственными нормативными актами РФ и Приморского края</t>
  </si>
  <si>
    <t>Средства планировались как субсидии</t>
  </si>
  <si>
    <t>6=5/3</t>
  </si>
  <si>
    <t>7=5/4</t>
  </si>
  <si>
    <t>Перевыполнение сложилось в связи с изменением системы оплаты труда по педагогическим работникам, повлекшим увеличение заработной платы и отчислений по НДФЛ, а так же увеличением объемов производства и строительства предприятий ТОР "Надеждинская"</t>
  </si>
  <si>
    <t>Низкое исполнение плановых назначений сложилось в связи с увеличением расходов и, соответственно,  снижением налогооблагаемой базы крупного плательщика ЕСХН</t>
  </si>
  <si>
    <t xml:space="preserve">НАЛОГОВЫЕ ДОХОДЫ </t>
  </si>
  <si>
    <t xml:space="preserve">НЕНАЛОГОВЫЕ ДОХОДЫ </t>
  </si>
  <si>
    <t>Денежные взыскания (штрафы) за нарушение бюджетного законодательства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</si>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</sst>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3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8"/>
      <name val="Arial Cyr"/>
      <charset val="204"/>
    </font>
    <font>
      <sz val="9"/>
      <name val="Times New Roman"/>
      <family val="1"/>
    </font>
    <font>
      <sz val="8"/>
      <name val="Arial"/>
      <family val="2"/>
      <charset val="204"/>
    </font>
    <font>
      <b/>
      <i/>
      <sz val="8"/>
      <name val="Arial Cyr"/>
      <charset val="204"/>
    </font>
    <font>
      <sz val="8"/>
      <color indexed="8"/>
      <name val="Arial"/>
      <family val="2"/>
      <charset val="204"/>
    </font>
    <font>
      <i/>
      <sz val="8"/>
      <color indexed="10"/>
      <name val="Arial Cyr"/>
      <charset val="204"/>
    </font>
    <font>
      <b/>
      <sz val="9"/>
      <name val="Times New Roman"/>
      <family val="1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1">
      <alignment horizontal="left" wrapText="1" indent="1"/>
    </xf>
    <xf numFmtId="0" fontId="18" fillId="0" borderId="2">
      <alignment horizontal="left" wrapText="1" indent="2"/>
    </xf>
    <xf numFmtId="49" fontId="16" fillId="0" borderId="7">
      <alignment horizontal="center" shrinkToFit="1"/>
    </xf>
    <xf numFmtId="0" fontId="1" fillId="0" borderId="0"/>
  </cellStyleXfs>
  <cellXfs count="113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49" fontId="2" fillId="0" borderId="3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justify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justify" vertical="justify" wrapText="1"/>
    </xf>
    <xf numFmtId="49" fontId="3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justify" vertical="justify" wrapText="1"/>
    </xf>
    <xf numFmtId="49" fontId="3" fillId="0" borderId="4" xfId="3" applyNumberFormat="1" applyFont="1" applyFill="1" applyBorder="1" applyProtection="1">
      <alignment horizontal="center" shrinkToFit="1"/>
    </xf>
    <xf numFmtId="49" fontId="4" fillId="0" borderId="4" xfId="3" applyNumberFormat="1" applyFont="1" applyFill="1" applyBorder="1" applyProtection="1">
      <alignment horizontal="center" shrinkToFit="1"/>
    </xf>
    <xf numFmtId="164" fontId="5" fillId="2" borderId="4" xfId="0" applyNumberFormat="1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right"/>
    </xf>
    <xf numFmtId="165" fontId="25" fillId="0" borderId="4" xfId="0" applyNumberFormat="1" applyFont="1" applyBorder="1"/>
    <xf numFmtId="165" fontId="25" fillId="0" borderId="4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0" fillId="0" borderId="0" xfId="0" applyFont="1" applyFill="1"/>
    <xf numFmtId="165" fontId="26" fillId="0" borderId="4" xfId="0" applyNumberFormat="1" applyFont="1" applyFill="1" applyBorder="1"/>
    <xf numFmtId="0" fontId="21" fillId="0" borderId="4" xfId="0" applyFont="1" applyFill="1" applyBorder="1" applyAlignment="1">
      <alignment horizontal="center"/>
    </xf>
    <xf numFmtId="0" fontId="25" fillId="0" borderId="4" xfId="0" applyFont="1" applyBorder="1" applyAlignment="1">
      <alignment horizontal="right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6" fillId="0" borderId="4" xfId="0" applyFont="1" applyBorder="1" applyAlignment="1">
      <alignment vertical="justify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23" fillId="0" borderId="4" xfId="0" applyFont="1" applyFill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horizontal="justify" vertical="center" wrapText="1"/>
    </xf>
    <xf numFmtId="165" fontId="23" fillId="0" borderId="4" xfId="0" applyNumberFormat="1" applyFont="1" applyBorder="1"/>
    <xf numFmtId="0" fontId="6" fillId="0" borderId="4" xfId="0" applyFont="1" applyFill="1" applyBorder="1" applyAlignment="1">
      <alignment horizontal="justify" vertical="center" wrapText="1"/>
    </xf>
    <xf numFmtId="0" fontId="7" fillId="3" borderId="4" xfId="0" applyNumberFormat="1" applyFont="1" applyFill="1" applyBorder="1" applyAlignment="1">
      <alignment horizontal="justify" vertical="center" wrapText="1"/>
    </xf>
    <xf numFmtId="49" fontId="7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right"/>
    </xf>
    <xf numFmtId="165" fontId="27" fillId="3" borderId="4" xfId="0" applyNumberFormat="1" applyFont="1" applyFill="1" applyBorder="1"/>
    <xf numFmtId="0" fontId="6" fillId="3" borderId="4" xfId="0" applyNumberFormat="1" applyFont="1" applyFill="1" applyBorder="1" applyAlignment="1">
      <alignment horizontal="justify" vertical="center" wrapText="1"/>
    </xf>
    <xf numFmtId="49" fontId="20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right"/>
    </xf>
    <xf numFmtId="165" fontId="26" fillId="3" borderId="4" xfId="0" applyNumberFormat="1" applyFont="1" applyFill="1" applyBorder="1"/>
    <xf numFmtId="0" fontId="8" fillId="4" borderId="4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5" fontId="27" fillId="4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justify" vertical="justify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wrapText="1"/>
    </xf>
    <xf numFmtId="164" fontId="30" fillId="7" borderId="4" xfId="0" applyNumberFormat="1" applyFont="1" applyFill="1" applyBorder="1" applyAlignment="1">
      <alignment horizontal="right"/>
    </xf>
    <xf numFmtId="165" fontId="31" fillId="7" borderId="4" xfId="0" applyNumberFormat="1" applyFont="1" applyFill="1" applyBorder="1"/>
    <xf numFmtId="164" fontId="31" fillId="7" borderId="4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justify" vertical="center" wrapText="1"/>
    </xf>
    <xf numFmtId="0" fontId="4" fillId="0" borderId="4" xfId="2" applyNumberFormat="1" applyFont="1" applyFill="1" applyBorder="1" applyAlignment="1" applyProtection="1">
      <alignment horizontal="justify" vertical="center" wrapText="1"/>
    </xf>
    <xf numFmtId="0" fontId="3" fillId="0" borderId="4" xfId="2" applyNumberFormat="1" applyFont="1" applyFill="1" applyBorder="1" applyAlignment="1" applyProtection="1">
      <alignment horizontal="justify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2" fillId="0" borderId="4" xfId="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6" fillId="7" borderId="4" xfId="0" applyNumberFormat="1" applyFont="1" applyFill="1" applyBorder="1" applyAlignment="1">
      <alignment horizontal="justify" vertical="center" wrapText="1"/>
    </xf>
    <xf numFmtId="49" fontId="6" fillId="7" borderId="4" xfId="0" applyNumberFormat="1" applyFont="1" applyFill="1" applyBorder="1" applyAlignment="1">
      <alignment horizontal="center"/>
    </xf>
    <xf numFmtId="164" fontId="7" fillId="7" borderId="4" xfId="0" applyNumberFormat="1" applyFont="1" applyFill="1" applyBorder="1" applyAlignment="1">
      <alignment horizontal="right"/>
    </xf>
    <xf numFmtId="165" fontId="26" fillId="7" borderId="4" xfId="0" applyNumberFormat="1" applyFont="1" applyFill="1" applyBorder="1"/>
    <xf numFmtId="0" fontId="7" fillId="7" borderId="4" xfId="0" applyFont="1" applyFill="1" applyBorder="1" applyAlignment="1">
      <alignment horizontal="justify" vertical="center" wrapText="1"/>
    </xf>
    <xf numFmtId="0" fontId="20" fillId="7" borderId="4" xfId="0" applyFont="1" applyFill="1" applyBorder="1" applyAlignment="1">
      <alignment horizontal="center"/>
    </xf>
    <xf numFmtId="0" fontId="6" fillId="8" borderId="4" xfId="0" applyNumberFormat="1" applyFont="1" applyFill="1" applyBorder="1" applyAlignment="1">
      <alignment horizontal="justify" vertical="center" wrapText="1"/>
    </xf>
    <xf numFmtId="49" fontId="6" fillId="8" borderId="4" xfId="0" applyNumberFormat="1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right"/>
    </xf>
    <xf numFmtId="165" fontId="26" fillId="8" borderId="4" xfId="0" applyNumberFormat="1" applyFont="1" applyFill="1" applyBorder="1"/>
    <xf numFmtId="49" fontId="6" fillId="8" borderId="4" xfId="3" applyNumberFormat="1" applyFont="1" applyFill="1" applyBorder="1" applyProtection="1">
      <alignment horizontal="center" shrinkToFit="1"/>
    </xf>
    <xf numFmtId="0" fontId="6" fillId="8" borderId="4" xfId="0" applyNumberFormat="1" applyFont="1" applyFill="1" applyBorder="1" applyAlignment="1">
      <alignment horizontal="justify" vertical="justify" wrapText="1"/>
    </xf>
    <xf numFmtId="165" fontId="25" fillId="8" borderId="4" xfId="0" applyNumberFormat="1" applyFont="1" applyFill="1" applyBorder="1"/>
    <xf numFmtId="0" fontId="26" fillId="6" borderId="4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6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7" fillId="6" borderId="5" xfId="4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>
      <alignment horizontal="justify" vertical="justify" wrapText="1"/>
    </xf>
    <xf numFmtId="0" fontId="0" fillId="7" borderId="6" xfId="0" applyFill="1" applyBorder="1" applyAlignment="1"/>
    <xf numFmtId="0" fontId="32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5">
    <cellStyle name="xl31" xfId="1"/>
    <cellStyle name="xl34" xfId="2"/>
    <cellStyle name="xl52" xfId="3"/>
    <cellStyle name="Обычный" xfId="0" builtinId="0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95" zoomScale="130" workbookViewId="0">
      <selection activeCell="B100" sqref="B100"/>
    </sheetView>
  </sheetViews>
  <sheetFormatPr defaultRowHeight="12.75" x14ac:dyDescent="0.2"/>
  <cols>
    <col min="1" max="1" width="45.42578125" customWidth="1"/>
    <col min="2" max="2" width="25.140625" customWidth="1"/>
    <col min="3" max="3" width="16" customWidth="1"/>
    <col min="4" max="4" width="15.140625" customWidth="1"/>
    <col min="5" max="5" width="15.85546875" customWidth="1"/>
    <col min="6" max="6" width="12.5703125" customWidth="1"/>
    <col min="7" max="7" width="12.85546875" customWidth="1"/>
    <col min="8" max="8" width="35" customWidth="1"/>
    <col min="9" max="9" width="9.5703125" customWidth="1"/>
  </cols>
  <sheetData>
    <row r="1" spans="1:8" ht="20.25" customHeight="1" x14ac:dyDescent="0.25">
      <c r="A1" s="1"/>
      <c r="B1" s="1"/>
      <c r="C1" s="1"/>
      <c r="D1" s="1"/>
      <c r="E1" s="6"/>
    </row>
    <row r="2" spans="1:8" hidden="1" x14ac:dyDescent="0.2">
      <c r="A2" s="1"/>
      <c r="B2" s="1"/>
      <c r="C2" s="1"/>
      <c r="D2" s="1"/>
      <c r="E2" s="1"/>
    </row>
    <row r="3" spans="1:8" ht="30" customHeight="1" x14ac:dyDescent="0.2">
      <c r="A3" s="110" t="s">
        <v>224</v>
      </c>
      <c r="B3" s="110"/>
      <c r="C3" s="110"/>
      <c r="D3" s="110"/>
      <c r="E3" s="110"/>
      <c r="F3" s="111"/>
      <c r="G3" s="111"/>
      <c r="H3" s="112"/>
    </row>
    <row r="4" spans="1:8" ht="11.25" customHeight="1" x14ac:dyDescent="0.2">
      <c r="A4" s="10"/>
      <c r="B4" s="2"/>
      <c r="C4" s="2"/>
      <c r="D4" s="3"/>
      <c r="E4" s="1"/>
      <c r="G4" s="10" t="s">
        <v>1</v>
      </c>
    </row>
    <row r="5" spans="1:8" ht="12.75" customHeight="1" x14ac:dyDescent="0.2">
      <c r="A5" s="103" t="s">
        <v>10</v>
      </c>
      <c r="B5" s="104" t="s">
        <v>0</v>
      </c>
      <c r="C5" s="106" t="s">
        <v>312</v>
      </c>
      <c r="D5" s="107"/>
      <c r="E5" s="105" t="s">
        <v>225</v>
      </c>
      <c r="F5" s="102" t="s">
        <v>309</v>
      </c>
      <c r="G5" s="102"/>
      <c r="H5" s="99" t="s">
        <v>313</v>
      </c>
    </row>
    <row r="6" spans="1:8" ht="27.75" customHeight="1" x14ac:dyDescent="0.2">
      <c r="A6" s="103"/>
      <c r="B6" s="104"/>
      <c r="C6" s="72" t="s">
        <v>307</v>
      </c>
      <c r="D6" s="73" t="s">
        <v>308</v>
      </c>
      <c r="E6" s="105"/>
      <c r="F6" s="74" t="s">
        <v>310</v>
      </c>
      <c r="G6" s="74" t="s">
        <v>311</v>
      </c>
      <c r="H6" s="99"/>
    </row>
    <row r="7" spans="1:8" x14ac:dyDescent="0.2">
      <c r="A7" s="5">
        <v>1</v>
      </c>
      <c r="B7" s="14" t="s">
        <v>11</v>
      </c>
      <c r="C7" s="14" t="s">
        <v>314</v>
      </c>
      <c r="D7" s="15">
        <v>4</v>
      </c>
      <c r="E7" s="4">
        <v>5</v>
      </c>
      <c r="F7" s="47" t="s">
        <v>331</v>
      </c>
      <c r="G7" s="47" t="s">
        <v>332</v>
      </c>
      <c r="H7" s="46">
        <v>8</v>
      </c>
    </row>
    <row r="8" spans="1:8" s="8" customFormat="1" ht="15" customHeight="1" x14ac:dyDescent="0.25">
      <c r="A8" s="71" t="s">
        <v>12</v>
      </c>
      <c r="B8" s="60" t="s">
        <v>13</v>
      </c>
      <c r="C8" s="61">
        <f>C10+C16+C23+C31+C37+C52+C59+C68+C78+C113</f>
        <v>452854.3</v>
      </c>
      <c r="D8" s="61">
        <f>D10+D16+D23+D31+D37+D52+D59+D68+D78+D113</f>
        <v>524007.44400000002</v>
      </c>
      <c r="E8" s="61">
        <f>E10+E16+E23+E31+E37+E52+E59+E68+E78+E113</f>
        <v>562251.9530000001</v>
      </c>
      <c r="F8" s="62">
        <f>E8/C8*100</f>
        <v>124.15736209195765</v>
      </c>
      <c r="G8" s="62">
        <f>E8/D8*100</f>
        <v>107.29846673704888</v>
      </c>
      <c r="H8" s="45"/>
    </row>
    <row r="9" spans="1:8" s="8" customFormat="1" ht="15" customHeight="1" x14ac:dyDescent="0.2">
      <c r="A9" s="108" t="s">
        <v>335</v>
      </c>
      <c r="B9" s="109"/>
      <c r="C9" s="75">
        <f>C10+C16+C23+C31</f>
        <v>406346</v>
      </c>
      <c r="D9" s="75">
        <f>D10+D16+D23+D31</f>
        <v>423631</v>
      </c>
      <c r="E9" s="75">
        <f>E10+E16+E23+E31</f>
        <v>459570.79400000005</v>
      </c>
      <c r="F9" s="76">
        <f t="shared" ref="F9" si="0">E9/C9*100</f>
        <v>113.09839250294085</v>
      </c>
      <c r="G9" s="76">
        <f t="shared" ref="G9" si="1">E9/D9*100</f>
        <v>108.48374977279755</v>
      </c>
      <c r="H9" s="45"/>
    </row>
    <row r="10" spans="1:8" s="7" customFormat="1" ht="13.5" customHeight="1" x14ac:dyDescent="0.2">
      <c r="A10" s="92" t="s">
        <v>14</v>
      </c>
      <c r="B10" s="93" t="s">
        <v>15</v>
      </c>
      <c r="C10" s="94">
        <f>C11</f>
        <v>365324</v>
      </c>
      <c r="D10" s="94">
        <f>D11</f>
        <v>379344</v>
      </c>
      <c r="E10" s="94">
        <f>E11</f>
        <v>414213.43700000003</v>
      </c>
      <c r="F10" s="95">
        <f t="shared" ref="F10:F72" si="2">E10/C10*100</f>
        <v>113.38248705258896</v>
      </c>
      <c r="G10" s="95">
        <f t="shared" ref="G10:G72" si="3">E10/D10*100</f>
        <v>109.19203598844322</v>
      </c>
      <c r="H10" s="48"/>
    </row>
    <row r="11" spans="1:8" ht="102" x14ac:dyDescent="0.2">
      <c r="A11" s="56" t="s">
        <v>4</v>
      </c>
      <c r="B11" s="27" t="s">
        <v>16</v>
      </c>
      <c r="C11" s="23">
        <f>SUM(C12+C13+C14+C15)</f>
        <v>365324</v>
      </c>
      <c r="D11" s="23">
        <f>SUM(D12+D13+D14+D15)</f>
        <v>379344</v>
      </c>
      <c r="E11" s="23">
        <f>SUM(E12+E13+E14+E15)</f>
        <v>414213.43700000003</v>
      </c>
      <c r="F11" s="35">
        <f t="shared" si="2"/>
        <v>113.38248705258896</v>
      </c>
      <c r="G11" s="35">
        <f t="shared" si="3"/>
        <v>109.19203598844322</v>
      </c>
      <c r="H11" s="50" t="s">
        <v>333</v>
      </c>
    </row>
    <row r="12" spans="1:8" ht="56.25" hidden="1" customHeight="1" x14ac:dyDescent="0.2">
      <c r="A12" s="78" t="s">
        <v>142</v>
      </c>
      <c r="B12" s="12" t="s">
        <v>49</v>
      </c>
      <c r="C12" s="22">
        <v>359877</v>
      </c>
      <c r="D12" s="22">
        <v>373730</v>
      </c>
      <c r="E12" s="22">
        <v>404194.68800000002</v>
      </c>
      <c r="F12" s="35">
        <f t="shared" si="2"/>
        <v>112.3146764033267</v>
      </c>
      <c r="G12" s="35">
        <f t="shared" si="3"/>
        <v>108.15152329221631</v>
      </c>
      <c r="H12" s="50"/>
    </row>
    <row r="13" spans="1:8" ht="90" hidden="1" x14ac:dyDescent="0.2">
      <c r="A13" s="78" t="s">
        <v>100</v>
      </c>
      <c r="B13" s="12" t="s">
        <v>80</v>
      </c>
      <c r="C13" s="22">
        <v>1936</v>
      </c>
      <c r="D13" s="22">
        <v>2066</v>
      </c>
      <c r="E13" s="22">
        <v>1747.0150000000001</v>
      </c>
      <c r="F13" s="35">
        <f t="shared" si="2"/>
        <v>90.238378099173559</v>
      </c>
      <c r="G13" s="35">
        <f t="shared" si="3"/>
        <v>84.56026137463698</v>
      </c>
      <c r="H13" s="50"/>
    </row>
    <row r="14" spans="1:8" ht="33.75" hidden="1" x14ac:dyDescent="0.2">
      <c r="A14" s="78" t="s">
        <v>101</v>
      </c>
      <c r="B14" s="12" t="s">
        <v>50</v>
      </c>
      <c r="C14" s="22">
        <v>3000</v>
      </c>
      <c r="D14" s="22">
        <v>3000</v>
      </c>
      <c r="E14" s="22">
        <v>7758.4859999999999</v>
      </c>
      <c r="F14" s="35">
        <f t="shared" si="2"/>
        <v>258.61619999999999</v>
      </c>
      <c r="G14" s="35">
        <f t="shared" si="3"/>
        <v>258.61619999999999</v>
      </c>
      <c r="H14" s="50"/>
    </row>
    <row r="15" spans="1:8" ht="67.5" hidden="1" customHeight="1" x14ac:dyDescent="0.2">
      <c r="A15" s="78" t="s">
        <v>139</v>
      </c>
      <c r="B15" s="12" t="s">
        <v>51</v>
      </c>
      <c r="C15" s="22">
        <v>511</v>
      </c>
      <c r="D15" s="22">
        <v>548</v>
      </c>
      <c r="E15" s="22">
        <v>513.24800000000005</v>
      </c>
      <c r="F15" s="35">
        <f t="shared" si="2"/>
        <v>100.43992172211351</v>
      </c>
      <c r="G15" s="35">
        <f t="shared" si="3"/>
        <v>93.658394160583953</v>
      </c>
      <c r="H15" s="50"/>
    </row>
    <row r="16" spans="1:8" ht="31.5" x14ac:dyDescent="0.2">
      <c r="A16" s="92" t="s">
        <v>131</v>
      </c>
      <c r="B16" s="96" t="s">
        <v>111</v>
      </c>
      <c r="C16" s="94">
        <f>C18</f>
        <v>16113</v>
      </c>
      <c r="D16" s="94">
        <f>D18</f>
        <v>20120</v>
      </c>
      <c r="E16" s="94">
        <f>E18</f>
        <v>20036.181</v>
      </c>
      <c r="F16" s="95">
        <f t="shared" si="2"/>
        <v>124.34792403649229</v>
      </c>
      <c r="G16" s="95">
        <f t="shared" si="3"/>
        <v>99.583404572564618</v>
      </c>
      <c r="H16" s="50"/>
    </row>
    <row r="17" spans="1:8" ht="23.25" customHeight="1" x14ac:dyDescent="0.2">
      <c r="A17" s="56" t="s">
        <v>129</v>
      </c>
      <c r="B17" s="29" t="s">
        <v>130</v>
      </c>
      <c r="C17" s="23">
        <f>C18</f>
        <v>16113</v>
      </c>
      <c r="D17" s="23">
        <f>D18</f>
        <v>20120</v>
      </c>
      <c r="E17" s="23">
        <f>E18</f>
        <v>20036.181</v>
      </c>
      <c r="F17" s="35">
        <f t="shared" si="2"/>
        <v>124.34792403649229</v>
      </c>
      <c r="G17" s="35">
        <f t="shared" si="3"/>
        <v>99.583404572564618</v>
      </c>
      <c r="H17" s="50"/>
    </row>
    <row r="18" spans="1:8" ht="22.5" hidden="1" customHeight="1" x14ac:dyDescent="0.2">
      <c r="A18" s="56" t="s">
        <v>129</v>
      </c>
      <c r="B18" s="29" t="s">
        <v>113</v>
      </c>
      <c r="C18" s="23">
        <f>C19+C20+C21+C22</f>
        <v>16113</v>
      </c>
      <c r="D18" s="23">
        <f>D19+D20+D21+D22</f>
        <v>20120</v>
      </c>
      <c r="E18" s="23">
        <f>E19+E20+E21+E22</f>
        <v>20036.181</v>
      </c>
      <c r="F18" s="35">
        <f t="shared" si="2"/>
        <v>124.34792403649229</v>
      </c>
      <c r="G18" s="35">
        <f t="shared" si="3"/>
        <v>99.583404572564618</v>
      </c>
      <c r="H18" s="50"/>
    </row>
    <row r="19" spans="1:8" ht="56.25" hidden="1" x14ac:dyDescent="0.2">
      <c r="A19" s="78" t="s">
        <v>102</v>
      </c>
      <c r="B19" s="30" t="s">
        <v>114</v>
      </c>
      <c r="C19" s="22">
        <v>7165</v>
      </c>
      <c r="D19" s="22">
        <v>9052</v>
      </c>
      <c r="E19" s="22">
        <v>9120.1319999999996</v>
      </c>
      <c r="F19" s="35">
        <f t="shared" si="2"/>
        <v>127.28725750174459</v>
      </c>
      <c r="G19" s="35">
        <f t="shared" si="3"/>
        <v>100.75267344233319</v>
      </c>
      <c r="H19" s="50"/>
    </row>
    <row r="20" spans="1:8" ht="78.75" hidden="1" x14ac:dyDescent="0.2">
      <c r="A20" s="78" t="s">
        <v>103</v>
      </c>
      <c r="B20" s="30" t="s">
        <v>115</v>
      </c>
      <c r="C20" s="22">
        <v>69</v>
      </c>
      <c r="D20" s="22">
        <v>72</v>
      </c>
      <c r="E20" s="22">
        <v>67.034999999999997</v>
      </c>
      <c r="F20" s="35">
        <f t="shared" si="2"/>
        <v>97.15217391304347</v>
      </c>
      <c r="G20" s="35">
        <f t="shared" si="3"/>
        <v>93.104166666666671</v>
      </c>
      <c r="H20" s="50"/>
    </row>
    <row r="21" spans="1:8" ht="56.25" hidden="1" customHeight="1" x14ac:dyDescent="0.2">
      <c r="A21" s="78" t="s">
        <v>133</v>
      </c>
      <c r="B21" s="30" t="s">
        <v>116</v>
      </c>
      <c r="C21" s="22">
        <v>10480</v>
      </c>
      <c r="D21" s="22">
        <v>12557</v>
      </c>
      <c r="E21" s="22">
        <v>12184.528</v>
      </c>
      <c r="F21" s="35">
        <f t="shared" si="2"/>
        <v>116.26458015267175</v>
      </c>
      <c r="G21" s="35">
        <f t="shared" si="3"/>
        <v>97.033750099546069</v>
      </c>
      <c r="H21" s="50"/>
    </row>
    <row r="22" spans="1:8" ht="56.25" hidden="1" customHeight="1" x14ac:dyDescent="0.2">
      <c r="A22" s="78" t="s">
        <v>132</v>
      </c>
      <c r="B22" s="30" t="s">
        <v>117</v>
      </c>
      <c r="C22" s="22">
        <v>-1601</v>
      </c>
      <c r="D22" s="22">
        <v>-1561</v>
      </c>
      <c r="E22" s="22">
        <v>-1335.5139999999999</v>
      </c>
      <c r="F22" s="35">
        <f t="shared" si="2"/>
        <v>83.417489069331666</v>
      </c>
      <c r="G22" s="35">
        <f t="shared" si="3"/>
        <v>85.555028827674562</v>
      </c>
      <c r="H22" s="50"/>
    </row>
    <row r="23" spans="1:8" s="7" customFormat="1" x14ac:dyDescent="0.2">
      <c r="A23" s="92" t="s">
        <v>17</v>
      </c>
      <c r="B23" s="93" t="s">
        <v>18</v>
      </c>
      <c r="C23" s="94">
        <f>C24+C27+C29</f>
        <v>18799</v>
      </c>
      <c r="D23" s="94">
        <f>D24+D27+D29</f>
        <v>18052</v>
      </c>
      <c r="E23" s="94">
        <f>E24+E27+E29</f>
        <v>19107.628000000001</v>
      </c>
      <c r="F23" s="95">
        <f t="shared" si="2"/>
        <v>101.64172562370339</v>
      </c>
      <c r="G23" s="95">
        <f t="shared" si="3"/>
        <v>105.84770662530467</v>
      </c>
      <c r="H23" s="51"/>
    </row>
    <row r="24" spans="1:8" s="7" customFormat="1" ht="25.5" x14ac:dyDescent="0.2">
      <c r="A24" s="56" t="s">
        <v>5</v>
      </c>
      <c r="B24" s="27" t="s">
        <v>134</v>
      </c>
      <c r="C24" s="23">
        <f>C25+C26</f>
        <v>16400</v>
      </c>
      <c r="D24" s="23">
        <f>D25+D26</f>
        <v>15800</v>
      </c>
      <c r="E24" s="23">
        <f>E25+E26</f>
        <v>17162.448</v>
      </c>
      <c r="F24" s="35">
        <f t="shared" si="2"/>
        <v>104.64907317073171</v>
      </c>
      <c r="G24" s="35">
        <f t="shared" si="3"/>
        <v>108.62308860759494</v>
      </c>
      <c r="H24" s="50" t="s">
        <v>315</v>
      </c>
    </row>
    <row r="25" spans="1:8" ht="22.5" hidden="1" x14ac:dyDescent="0.2">
      <c r="A25" s="78" t="s">
        <v>5</v>
      </c>
      <c r="B25" s="12" t="s">
        <v>62</v>
      </c>
      <c r="C25" s="22">
        <v>16400</v>
      </c>
      <c r="D25" s="22">
        <v>15800</v>
      </c>
      <c r="E25" s="22">
        <v>17151.581999999999</v>
      </c>
      <c r="F25" s="35">
        <f t="shared" si="2"/>
        <v>104.58281707317072</v>
      </c>
      <c r="G25" s="35">
        <f t="shared" si="3"/>
        <v>108.5543164556962</v>
      </c>
      <c r="H25" s="50"/>
    </row>
    <row r="26" spans="1:8" ht="33.75" hidden="1" x14ac:dyDescent="0.2">
      <c r="A26" s="84" t="s">
        <v>135</v>
      </c>
      <c r="B26" s="12" t="s">
        <v>63</v>
      </c>
      <c r="C26" s="22">
        <v>0</v>
      </c>
      <c r="D26" s="22">
        <v>0</v>
      </c>
      <c r="E26" s="22">
        <v>10.866</v>
      </c>
      <c r="F26" s="35" t="e">
        <f t="shared" si="2"/>
        <v>#DIV/0!</v>
      </c>
      <c r="G26" s="35" t="e">
        <f t="shared" si="3"/>
        <v>#DIV/0!</v>
      </c>
      <c r="H26" s="50"/>
    </row>
    <row r="27" spans="1:8" ht="63.75" x14ac:dyDescent="0.2">
      <c r="A27" s="83" t="s">
        <v>6</v>
      </c>
      <c r="B27" s="27" t="s">
        <v>137</v>
      </c>
      <c r="C27" s="23">
        <f>C28</f>
        <v>2058</v>
      </c>
      <c r="D27" s="23">
        <f>D28</f>
        <v>1610</v>
      </c>
      <c r="E27" s="23">
        <f>E28</f>
        <v>1420.9280000000001</v>
      </c>
      <c r="F27" s="35">
        <f t="shared" si="2"/>
        <v>69.044120505344992</v>
      </c>
      <c r="G27" s="35">
        <f t="shared" si="3"/>
        <v>88.256397515527965</v>
      </c>
      <c r="H27" s="50" t="s">
        <v>334</v>
      </c>
    </row>
    <row r="28" spans="1:8" hidden="1" x14ac:dyDescent="0.2">
      <c r="A28" s="28" t="s">
        <v>6</v>
      </c>
      <c r="B28" s="12" t="s">
        <v>64</v>
      </c>
      <c r="C28" s="22">
        <v>2058</v>
      </c>
      <c r="D28" s="22">
        <v>1610</v>
      </c>
      <c r="E28" s="22">
        <v>1420.9280000000001</v>
      </c>
      <c r="F28" s="35">
        <f t="shared" si="2"/>
        <v>69.044120505344992</v>
      </c>
      <c r="G28" s="35">
        <f t="shared" si="3"/>
        <v>88.256397515527965</v>
      </c>
      <c r="H28" s="50"/>
    </row>
    <row r="29" spans="1:8" ht="49.5" customHeight="1" x14ac:dyDescent="0.2">
      <c r="A29" s="56" t="s">
        <v>90</v>
      </c>
      <c r="B29" s="27" t="s">
        <v>138</v>
      </c>
      <c r="C29" s="23">
        <f>C30</f>
        <v>341</v>
      </c>
      <c r="D29" s="23">
        <f>D30</f>
        <v>642</v>
      </c>
      <c r="E29" s="23">
        <f>E30</f>
        <v>524.25199999999995</v>
      </c>
      <c r="F29" s="35">
        <f t="shared" si="2"/>
        <v>153.73958944281523</v>
      </c>
      <c r="G29" s="35">
        <f t="shared" si="3"/>
        <v>81.659190031152633</v>
      </c>
      <c r="H29" s="50" t="s">
        <v>316</v>
      </c>
    </row>
    <row r="30" spans="1:8" ht="33.75" hidden="1" x14ac:dyDescent="0.2">
      <c r="A30" s="16" t="s">
        <v>136</v>
      </c>
      <c r="B30" s="12" t="s">
        <v>91</v>
      </c>
      <c r="C30" s="22">
        <v>341</v>
      </c>
      <c r="D30" s="22">
        <v>642</v>
      </c>
      <c r="E30" s="22">
        <v>524.25199999999995</v>
      </c>
      <c r="F30" s="35">
        <f t="shared" si="2"/>
        <v>153.73958944281523</v>
      </c>
      <c r="G30" s="35">
        <f t="shared" si="3"/>
        <v>81.659190031152633</v>
      </c>
      <c r="H30" s="50"/>
    </row>
    <row r="31" spans="1:8" s="7" customFormat="1" x14ac:dyDescent="0.2">
      <c r="A31" s="97" t="s">
        <v>19</v>
      </c>
      <c r="B31" s="93" t="s">
        <v>20</v>
      </c>
      <c r="C31" s="94">
        <f>C32+C34</f>
        <v>6110</v>
      </c>
      <c r="D31" s="94">
        <f>D32+D34</f>
        <v>6115</v>
      </c>
      <c r="E31" s="94">
        <f>E32+E34</f>
        <v>6213.5479999999998</v>
      </c>
      <c r="F31" s="95">
        <f t="shared" si="2"/>
        <v>101.69472995090017</v>
      </c>
      <c r="G31" s="95">
        <f t="shared" si="3"/>
        <v>101.61157808667211</v>
      </c>
      <c r="H31" s="51"/>
    </row>
    <row r="32" spans="1:8" ht="24.75" customHeight="1" x14ac:dyDescent="0.2">
      <c r="A32" s="26" t="s">
        <v>21</v>
      </c>
      <c r="B32" s="27" t="s">
        <v>22</v>
      </c>
      <c r="C32" s="23">
        <f>C33</f>
        <v>6100</v>
      </c>
      <c r="D32" s="23">
        <f>D33</f>
        <v>6100</v>
      </c>
      <c r="E32" s="23">
        <f>E33</f>
        <v>6183.5479999999998</v>
      </c>
      <c r="F32" s="35">
        <f t="shared" si="2"/>
        <v>101.36963934426228</v>
      </c>
      <c r="G32" s="35">
        <f t="shared" si="3"/>
        <v>101.36963934426228</v>
      </c>
      <c r="H32" s="50"/>
    </row>
    <row r="33" spans="1:8" ht="33.75" hidden="1" x14ac:dyDescent="0.2">
      <c r="A33" s="28" t="s">
        <v>128</v>
      </c>
      <c r="B33" s="12" t="s">
        <v>52</v>
      </c>
      <c r="C33" s="22">
        <v>6100</v>
      </c>
      <c r="D33" s="22">
        <v>6100</v>
      </c>
      <c r="E33" s="22">
        <v>6183.5479999999998</v>
      </c>
      <c r="F33" s="35">
        <f t="shared" si="2"/>
        <v>101.36963934426228</v>
      </c>
      <c r="G33" s="35">
        <f t="shared" si="3"/>
        <v>101.36963934426228</v>
      </c>
      <c r="H33" s="50"/>
    </row>
    <row r="34" spans="1:8" ht="42" customHeight="1" x14ac:dyDescent="0.2">
      <c r="A34" s="56" t="s">
        <v>149</v>
      </c>
      <c r="B34" s="27" t="s">
        <v>148</v>
      </c>
      <c r="C34" s="23">
        <f>C35</f>
        <v>10</v>
      </c>
      <c r="D34" s="23">
        <f>D35</f>
        <v>15</v>
      </c>
      <c r="E34" s="23">
        <f>E35</f>
        <v>30</v>
      </c>
      <c r="F34" s="35">
        <f t="shared" si="2"/>
        <v>300</v>
      </c>
      <c r="G34" s="35">
        <f t="shared" si="3"/>
        <v>200</v>
      </c>
      <c r="H34" s="50" t="s">
        <v>317</v>
      </c>
    </row>
    <row r="35" spans="1:8" ht="22.5" hidden="1" x14ac:dyDescent="0.2">
      <c r="A35" s="28" t="s">
        <v>147</v>
      </c>
      <c r="B35" s="12" t="s">
        <v>146</v>
      </c>
      <c r="C35" s="22">
        <v>10</v>
      </c>
      <c r="D35" s="22">
        <v>15</v>
      </c>
      <c r="E35" s="22">
        <v>30</v>
      </c>
      <c r="F35" s="35">
        <f t="shared" si="2"/>
        <v>300</v>
      </c>
      <c r="G35" s="35">
        <f t="shared" si="3"/>
        <v>200</v>
      </c>
      <c r="H35" s="50"/>
    </row>
    <row r="36" spans="1:8" ht="14.25" x14ac:dyDescent="0.2">
      <c r="A36" s="108" t="s">
        <v>336</v>
      </c>
      <c r="B36" s="109"/>
      <c r="C36" s="77">
        <f>C37+C52+C59+C68+C78+C113</f>
        <v>46508.3</v>
      </c>
      <c r="D36" s="77">
        <f>D37+D52+D59+D68+D78+D113</f>
        <v>100376.444</v>
      </c>
      <c r="E36" s="77">
        <f>E37+E52+E59+E68+E78+E113</f>
        <v>102681.15899999999</v>
      </c>
      <c r="F36" s="76">
        <f t="shared" ref="F36" si="4">E36/C36*100</f>
        <v>220.780288679655</v>
      </c>
      <c r="G36" s="76">
        <f t="shared" ref="G36" si="5">E36/D36*100</f>
        <v>102.29607157631524</v>
      </c>
      <c r="H36" s="50"/>
    </row>
    <row r="37" spans="1:8" s="7" customFormat="1" ht="31.5" x14ac:dyDescent="0.2">
      <c r="A37" s="92" t="s">
        <v>23</v>
      </c>
      <c r="B37" s="93" t="s">
        <v>24</v>
      </c>
      <c r="C37" s="94">
        <f>C38+C40+C49+C47+C45</f>
        <v>18919</v>
      </c>
      <c r="D37" s="94">
        <f>D38+D40+D49+D47+D45</f>
        <v>22634.09</v>
      </c>
      <c r="E37" s="94">
        <f>E38+E40+E49+E47+E45</f>
        <v>24048.778999999995</v>
      </c>
      <c r="F37" s="95">
        <f t="shared" si="2"/>
        <v>127.11442993815739</v>
      </c>
      <c r="G37" s="95">
        <f t="shared" si="3"/>
        <v>106.25025790743076</v>
      </c>
      <c r="H37" s="51"/>
    </row>
    <row r="38" spans="1:8" s="7" customFormat="1" ht="54.75" customHeight="1" x14ac:dyDescent="0.2">
      <c r="A38" s="80" t="s">
        <v>196</v>
      </c>
      <c r="B38" s="27" t="s">
        <v>194</v>
      </c>
      <c r="C38" s="23">
        <f>SUM(C39)</f>
        <v>0</v>
      </c>
      <c r="D38" s="23">
        <f>SUM(D39)</f>
        <v>13.012</v>
      </c>
      <c r="E38" s="23">
        <f>SUM(E39)</f>
        <v>13.012</v>
      </c>
      <c r="F38" s="35"/>
      <c r="G38" s="35">
        <f t="shared" si="3"/>
        <v>100</v>
      </c>
      <c r="H38" s="51"/>
    </row>
    <row r="39" spans="1:8" s="7" customFormat="1" ht="45" hidden="1" customHeight="1" x14ac:dyDescent="0.2">
      <c r="A39" s="80" t="s">
        <v>197</v>
      </c>
      <c r="B39" s="12" t="s">
        <v>195</v>
      </c>
      <c r="C39" s="22">
        <v>0</v>
      </c>
      <c r="D39" s="22">
        <v>13.012</v>
      </c>
      <c r="E39" s="22">
        <v>13.012</v>
      </c>
      <c r="F39" s="35" t="e">
        <f t="shared" si="2"/>
        <v>#DIV/0!</v>
      </c>
      <c r="G39" s="35">
        <f t="shared" si="3"/>
        <v>100</v>
      </c>
      <c r="H39" s="51"/>
    </row>
    <row r="40" spans="1:8" ht="60" customHeight="1" x14ac:dyDescent="0.2">
      <c r="A40" s="56" t="s">
        <v>82</v>
      </c>
      <c r="B40" s="27" t="s">
        <v>25</v>
      </c>
      <c r="C40" s="23">
        <f>C41+C43</f>
        <v>16310</v>
      </c>
      <c r="D40" s="23">
        <f>D41+D43</f>
        <v>18860</v>
      </c>
      <c r="E40" s="23">
        <f>E41+E43</f>
        <v>20166.963</v>
      </c>
      <c r="F40" s="35">
        <f t="shared" si="2"/>
        <v>123.64784181483752</v>
      </c>
      <c r="G40" s="35">
        <f t="shared" si="3"/>
        <v>106.92981442205726</v>
      </c>
      <c r="H40" s="50" t="s">
        <v>315</v>
      </c>
    </row>
    <row r="41" spans="1:8" ht="46.5" hidden="1" customHeight="1" x14ac:dyDescent="0.2">
      <c r="A41" s="56" t="s">
        <v>26</v>
      </c>
      <c r="B41" s="27" t="s">
        <v>27</v>
      </c>
      <c r="C41" s="23">
        <f>C42</f>
        <v>14200</v>
      </c>
      <c r="D41" s="23">
        <f>D42</f>
        <v>16750</v>
      </c>
      <c r="E41" s="23">
        <f>E42</f>
        <v>19179.578000000001</v>
      </c>
      <c r="F41" s="35">
        <f t="shared" si="2"/>
        <v>135.06745070422537</v>
      </c>
      <c r="G41" s="35">
        <f t="shared" si="3"/>
        <v>114.50494328358209</v>
      </c>
      <c r="H41" s="50"/>
    </row>
    <row r="42" spans="1:8" ht="78.75" hidden="1" customHeight="1" x14ac:dyDescent="0.2">
      <c r="A42" s="78" t="s">
        <v>176</v>
      </c>
      <c r="B42" s="12" t="s">
        <v>226</v>
      </c>
      <c r="C42" s="22">
        <v>14200</v>
      </c>
      <c r="D42" s="22">
        <v>16750</v>
      </c>
      <c r="E42" s="22">
        <v>19179.578000000001</v>
      </c>
      <c r="F42" s="35">
        <f t="shared" si="2"/>
        <v>135.06745070422537</v>
      </c>
      <c r="G42" s="35">
        <f t="shared" si="3"/>
        <v>114.50494328358209</v>
      </c>
      <c r="H42" s="50"/>
    </row>
    <row r="43" spans="1:8" ht="61.5" hidden="1" customHeight="1" x14ac:dyDescent="0.2">
      <c r="A43" s="56" t="s">
        <v>125</v>
      </c>
      <c r="B43" s="27" t="s">
        <v>124</v>
      </c>
      <c r="C43" s="23">
        <f>C44</f>
        <v>2110</v>
      </c>
      <c r="D43" s="23">
        <f>D44</f>
        <v>2110</v>
      </c>
      <c r="E43" s="23">
        <f>E44</f>
        <v>987.38499999999999</v>
      </c>
      <c r="F43" s="35">
        <f t="shared" si="2"/>
        <v>46.795497630331752</v>
      </c>
      <c r="G43" s="35">
        <f t="shared" si="3"/>
        <v>46.795497630331752</v>
      </c>
      <c r="H43" s="50"/>
    </row>
    <row r="44" spans="1:8" ht="67.5" hidden="1" customHeight="1" x14ac:dyDescent="0.2">
      <c r="A44" s="78" t="s">
        <v>126</v>
      </c>
      <c r="B44" s="12" t="s">
        <v>127</v>
      </c>
      <c r="C44" s="22">
        <v>2110</v>
      </c>
      <c r="D44" s="22">
        <v>2110</v>
      </c>
      <c r="E44" s="22">
        <v>987.38499999999999</v>
      </c>
      <c r="F44" s="35">
        <f t="shared" si="2"/>
        <v>46.795497630331752</v>
      </c>
      <c r="G44" s="35">
        <f t="shared" si="3"/>
        <v>46.795497630331752</v>
      </c>
      <c r="H44" s="50"/>
    </row>
    <row r="45" spans="1:8" ht="37.5" customHeight="1" x14ac:dyDescent="0.2">
      <c r="A45" s="56" t="s">
        <v>338</v>
      </c>
      <c r="B45" s="27" t="s">
        <v>228</v>
      </c>
      <c r="C45" s="22">
        <f>C46</f>
        <v>0</v>
      </c>
      <c r="D45" s="22">
        <f>D46</f>
        <v>430</v>
      </c>
      <c r="E45" s="22">
        <f>E46</f>
        <v>358.33300000000003</v>
      </c>
      <c r="F45" s="35"/>
      <c r="G45" s="35">
        <f t="shared" si="3"/>
        <v>83.3332558139535</v>
      </c>
      <c r="H45" s="50" t="s">
        <v>318</v>
      </c>
    </row>
    <row r="46" spans="1:8" ht="33.75" hidden="1" customHeight="1" x14ac:dyDescent="0.2">
      <c r="A46" s="78" t="s">
        <v>227</v>
      </c>
      <c r="B46" s="12" t="s">
        <v>229</v>
      </c>
      <c r="C46" s="22"/>
      <c r="D46" s="22">
        <v>430</v>
      </c>
      <c r="E46" s="22">
        <v>358.33300000000003</v>
      </c>
      <c r="F46" s="35" t="e">
        <f t="shared" si="2"/>
        <v>#DIV/0!</v>
      </c>
      <c r="G46" s="35">
        <f t="shared" si="3"/>
        <v>83.3332558139535</v>
      </c>
      <c r="H46" s="50"/>
    </row>
    <row r="47" spans="1:8" ht="36" customHeight="1" x14ac:dyDescent="0.2">
      <c r="A47" s="56" t="s">
        <v>150</v>
      </c>
      <c r="B47" s="27" t="s">
        <v>151</v>
      </c>
      <c r="C47" s="22">
        <f>C48</f>
        <v>0</v>
      </c>
      <c r="D47" s="22">
        <f>D48</f>
        <v>1.0780000000000001</v>
      </c>
      <c r="E47" s="22">
        <f>E48</f>
        <v>2.71</v>
      </c>
      <c r="F47" s="35"/>
      <c r="G47" s="35">
        <f t="shared" si="3"/>
        <v>251.39146567717995</v>
      </c>
      <c r="H47" s="50" t="s">
        <v>319</v>
      </c>
    </row>
    <row r="48" spans="1:8" ht="112.5" hidden="1" customHeight="1" x14ac:dyDescent="0.2">
      <c r="A48" s="78" t="s">
        <v>230</v>
      </c>
      <c r="B48" s="12" t="s">
        <v>231</v>
      </c>
      <c r="C48" s="22">
        <v>0</v>
      </c>
      <c r="D48" s="22">
        <v>1.0780000000000001</v>
      </c>
      <c r="E48" s="22">
        <v>2.71</v>
      </c>
      <c r="F48" s="35" t="e">
        <f t="shared" si="2"/>
        <v>#DIV/0!</v>
      </c>
      <c r="G48" s="35">
        <f t="shared" si="3"/>
        <v>251.39146567717995</v>
      </c>
      <c r="H48" s="50"/>
    </row>
    <row r="49" spans="1:8" ht="63" customHeight="1" x14ac:dyDescent="0.2">
      <c r="A49" s="56" t="s">
        <v>83</v>
      </c>
      <c r="B49" s="27" t="s">
        <v>28</v>
      </c>
      <c r="C49" s="23">
        <f t="shared" ref="C49:E50" si="6">C50</f>
        <v>2609</v>
      </c>
      <c r="D49" s="23">
        <f t="shared" si="6"/>
        <v>3330</v>
      </c>
      <c r="E49" s="23">
        <f t="shared" si="6"/>
        <v>3507.761</v>
      </c>
      <c r="F49" s="35">
        <f t="shared" si="2"/>
        <v>134.44848600996551</v>
      </c>
      <c r="G49" s="35">
        <f t="shared" si="3"/>
        <v>105.33816816816817</v>
      </c>
      <c r="H49" s="50"/>
    </row>
    <row r="50" spans="1:8" ht="60.75" customHeight="1" x14ac:dyDescent="0.2">
      <c r="A50" s="56" t="s">
        <v>84</v>
      </c>
      <c r="B50" s="27" t="s">
        <v>29</v>
      </c>
      <c r="C50" s="34">
        <f t="shared" si="6"/>
        <v>2609</v>
      </c>
      <c r="D50" s="34">
        <f t="shared" si="6"/>
        <v>3330</v>
      </c>
      <c r="E50" s="34">
        <f t="shared" si="6"/>
        <v>3507.761</v>
      </c>
      <c r="F50" s="57">
        <f t="shared" si="2"/>
        <v>134.44848600996551</v>
      </c>
      <c r="G50" s="57">
        <f t="shared" si="3"/>
        <v>105.33816816816817</v>
      </c>
      <c r="H50" s="50"/>
    </row>
    <row r="51" spans="1:8" ht="67.5" hidden="1" customHeight="1" x14ac:dyDescent="0.2">
      <c r="A51" s="78" t="s">
        <v>85</v>
      </c>
      <c r="B51" s="12" t="s">
        <v>53</v>
      </c>
      <c r="C51" s="22">
        <v>2609</v>
      </c>
      <c r="D51" s="22">
        <v>3330</v>
      </c>
      <c r="E51" s="22">
        <v>3507.761</v>
      </c>
      <c r="F51" s="35">
        <f t="shared" si="2"/>
        <v>134.44848600996551</v>
      </c>
      <c r="G51" s="35">
        <f t="shared" si="3"/>
        <v>105.33816816816817</v>
      </c>
      <c r="H51" s="50"/>
    </row>
    <row r="52" spans="1:8" s="7" customFormat="1" ht="21" x14ac:dyDescent="0.2">
      <c r="A52" s="92" t="s">
        <v>30</v>
      </c>
      <c r="B52" s="93" t="s">
        <v>31</v>
      </c>
      <c r="C52" s="94">
        <f>C53</f>
        <v>1570</v>
      </c>
      <c r="D52" s="94">
        <f>D53</f>
        <v>1570</v>
      </c>
      <c r="E52" s="94">
        <f>E53</f>
        <v>2553.5529999999999</v>
      </c>
      <c r="F52" s="95">
        <f t="shared" si="2"/>
        <v>162.64668789808917</v>
      </c>
      <c r="G52" s="95">
        <f t="shared" si="3"/>
        <v>162.64668789808917</v>
      </c>
      <c r="H52" s="51"/>
    </row>
    <row r="53" spans="1:8" ht="38.25" x14ac:dyDescent="0.2">
      <c r="A53" s="56" t="s">
        <v>7</v>
      </c>
      <c r="B53" s="27" t="s">
        <v>32</v>
      </c>
      <c r="C53" s="23">
        <f>C54+C55+C56</f>
        <v>1570</v>
      </c>
      <c r="D53" s="23">
        <f>D54+D55+D56</f>
        <v>1570</v>
      </c>
      <c r="E53" s="23">
        <f>E54+E55+E56</f>
        <v>2553.5529999999999</v>
      </c>
      <c r="F53" s="35">
        <f t="shared" si="2"/>
        <v>162.64668789808917</v>
      </c>
      <c r="G53" s="35">
        <f t="shared" si="3"/>
        <v>162.64668789808917</v>
      </c>
      <c r="H53" s="50" t="s">
        <v>320</v>
      </c>
    </row>
    <row r="54" spans="1:8" ht="22.5" hidden="1" customHeight="1" x14ac:dyDescent="0.2">
      <c r="A54" s="78" t="s">
        <v>67</v>
      </c>
      <c r="B54" s="12" t="s">
        <v>97</v>
      </c>
      <c r="C54" s="22">
        <v>69</v>
      </c>
      <c r="D54" s="22">
        <v>69</v>
      </c>
      <c r="E54" s="22">
        <v>106.22199999999999</v>
      </c>
      <c r="F54" s="35">
        <f t="shared" si="2"/>
        <v>153.94492753623189</v>
      </c>
      <c r="G54" s="35">
        <f t="shared" si="3"/>
        <v>153.94492753623189</v>
      </c>
      <c r="H54" s="50"/>
    </row>
    <row r="55" spans="1:8" ht="22.5" hidden="1" x14ac:dyDescent="0.2">
      <c r="A55" s="78" t="s">
        <v>68</v>
      </c>
      <c r="B55" s="12" t="s">
        <v>96</v>
      </c>
      <c r="C55" s="22">
        <v>951</v>
      </c>
      <c r="D55" s="22">
        <v>951</v>
      </c>
      <c r="E55" s="22">
        <v>1943.874</v>
      </c>
      <c r="F55" s="35">
        <f t="shared" si="2"/>
        <v>204.40315457413249</v>
      </c>
      <c r="G55" s="35">
        <f t="shared" si="3"/>
        <v>204.40315457413249</v>
      </c>
      <c r="H55" s="50"/>
    </row>
    <row r="56" spans="1:8" hidden="1" x14ac:dyDescent="0.2">
      <c r="A56" s="56" t="s">
        <v>69</v>
      </c>
      <c r="B56" s="27" t="s">
        <v>95</v>
      </c>
      <c r="C56" s="23">
        <f>SUM(C57:C58)</f>
        <v>550</v>
      </c>
      <c r="D56" s="23">
        <f>SUM(D57:D58)</f>
        <v>550</v>
      </c>
      <c r="E56" s="23">
        <f>SUM(E57:E58)</f>
        <v>503.45700000000005</v>
      </c>
      <c r="F56" s="35">
        <f t="shared" si="2"/>
        <v>91.537636363636381</v>
      </c>
      <c r="G56" s="35">
        <f t="shared" si="3"/>
        <v>91.537636363636381</v>
      </c>
      <c r="H56" s="50"/>
    </row>
    <row r="57" spans="1:8" hidden="1" x14ac:dyDescent="0.2">
      <c r="A57" s="78" t="s">
        <v>198</v>
      </c>
      <c r="B57" s="12" t="s">
        <v>199</v>
      </c>
      <c r="C57" s="22">
        <v>550</v>
      </c>
      <c r="D57" s="22">
        <v>550</v>
      </c>
      <c r="E57" s="22">
        <v>496.02300000000002</v>
      </c>
      <c r="F57" s="35">
        <f t="shared" si="2"/>
        <v>90.185999999999993</v>
      </c>
      <c r="G57" s="35">
        <f t="shared" si="3"/>
        <v>90.185999999999993</v>
      </c>
      <c r="H57" s="50"/>
    </row>
    <row r="58" spans="1:8" hidden="1" x14ac:dyDescent="0.2">
      <c r="A58" s="78" t="s">
        <v>200</v>
      </c>
      <c r="B58" s="12" t="s">
        <v>201</v>
      </c>
      <c r="C58" s="22">
        <v>0</v>
      </c>
      <c r="D58" s="22">
        <v>0</v>
      </c>
      <c r="E58" s="22">
        <v>7.4340000000000002</v>
      </c>
      <c r="F58" s="35" t="e">
        <f t="shared" si="2"/>
        <v>#DIV/0!</v>
      </c>
      <c r="G58" s="35" t="e">
        <f t="shared" si="3"/>
        <v>#DIV/0!</v>
      </c>
      <c r="H58" s="50"/>
    </row>
    <row r="59" spans="1:8" s="7" customFormat="1" ht="21" x14ac:dyDescent="0.2">
      <c r="A59" s="92" t="s">
        <v>163</v>
      </c>
      <c r="B59" s="93" t="s">
        <v>33</v>
      </c>
      <c r="C59" s="94">
        <f>C60+C63</f>
        <v>21701.3</v>
      </c>
      <c r="D59" s="94">
        <f>D60+D63</f>
        <v>28518.1</v>
      </c>
      <c r="E59" s="94">
        <f>E60+E63</f>
        <v>28474.906999999999</v>
      </c>
      <c r="F59" s="95">
        <f t="shared" si="2"/>
        <v>131.21290890407488</v>
      </c>
      <c r="G59" s="95">
        <f t="shared" si="3"/>
        <v>99.848541803275808</v>
      </c>
      <c r="H59" s="51"/>
    </row>
    <row r="60" spans="1:8" x14ac:dyDescent="0.2">
      <c r="A60" s="56" t="s">
        <v>71</v>
      </c>
      <c r="B60" s="27" t="s">
        <v>70</v>
      </c>
      <c r="C60" s="23">
        <f t="shared" ref="C60:E61" si="7">C61</f>
        <v>20800</v>
      </c>
      <c r="D60" s="23">
        <f t="shared" si="7"/>
        <v>20800</v>
      </c>
      <c r="E60" s="23">
        <f t="shared" si="7"/>
        <v>21099.7</v>
      </c>
      <c r="F60" s="35">
        <f t="shared" si="2"/>
        <v>101.44086538461539</v>
      </c>
      <c r="G60" s="35">
        <f t="shared" si="3"/>
        <v>101.44086538461539</v>
      </c>
      <c r="H60" s="50"/>
    </row>
    <row r="61" spans="1:8" x14ac:dyDescent="0.2">
      <c r="A61" s="56" t="s">
        <v>152</v>
      </c>
      <c r="B61" s="27" t="s">
        <v>153</v>
      </c>
      <c r="C61" s="34">
        <f t="shared" si="7"/>
        <v>20800</v>
      </c>
      <c r="D61" s="34">
        <f t="shared" si="7"/>
        <v>20800</v>
      </c>
      <c r="E61" s="34">
        <f t="shared" si="7"/>
        <v>21099.7</v>
      </c>
      <c r="F61" s="35">
        <f t="shared" si="2"/>
        <v>101.44086538461539</v>
      </c>
      <c r="G61" s="35">
        <f t="shared" si="3"/>
        <v>101.44086538461539</v>
      </c>
      <c r="H61" s="50"/>
    </row>
    <row r="62" spans="1:8" ht="22.5" hidden="1" x14ac:dyDescent="0.2">
      <c r="A62" s="78" t="s">
        <v>164</v>
      </c>
      <c r="B62" s="12" t="s">
        <v>99</v>
      </c>
      <c r="C62" s="22">
        <v>20800</v>
      </c>
      <c r="D62" s="22">
        <v>20800</v>
      </c>
      <c r="E62" s="22">
        <v>21099.7</v>
      </c>
      <c r="F62" s="35">
        <f t="shared" si="2"/>
        <v>101.44086538461539</v>
      </c>
      <c r="G62" s="35">
        <f t="shared" si="3"/>
        <v>101.44086538461539</v>
      </c>
      <c r="H62" s="50"/>
    </row>
    <row r="63" spans="1:8" x14ac:dyDescent="0.2">
      <c r="A63" s="56" t="s">
        <v>72</v>
      </c>
      <c r="B63" s="27" t="s">
        <v>73</v>
      </c>
      <c r="C63" s="23">
        <f>C64+C66</f>
        <v>901.3</v>
      </c>
      <c r="D63" s="23">
        <f>D64+D66</f>
        <v>7718.1</v>
      </c>
      <c r="E63" s="23">
        <f>E64+E66</f>
        <v>7375.2069999999994</v>
      </c>
      <c r="F63" s="35">
        <f t="shared" si="2"/>
        <v>818.28547653389535</v>
      </c>
      <c r="G63" s="35">
        <f t="shared" si="3"/>
        <v>95.5572874152965</v>
      </c>
      <c r="H63" s="50"/>
    </row>
    <row r="64" spans="1:8" ht="27.75" customHeight="1" x14ac:dyDescent="0.2">
      <c r="A64" s="56" t="s">
        <v>154</v>
      </c>
      <c r="B64" s="27" t="s">
        <v>155</v>
      </c>
      <c r="C64" s="34">
        <f>C65</f>
        <v>281.3</v>
      </c>
      <c r="D64" s="34">
        <f>D65</f>
        <v>281.3</v>
      </c>
      <c r="E64" s="34">
        <f>E65</f>
        <v>71.843000000000004</v>
      </c>
      <c r="F64" s="35">
        <f t="shared" si="2"/>
        <v>25.53963739779595</v>
      </c>
      <c r="G64" s="35">
        <f t="shared" si="3"/>
        <v>25.53963739779595</v>
      </c>
      <c r="H64" s="50" t="s">
        <v>321</v>
      </c>
    </row>
    <row r="65" spans="1:8" ht="33.75" hidden="1" x14ac:dyDescent="0.2">
      <c r="A65" s="78" t="s">
        <v>93</v>
      </c>
      <c r="B65" s="12" t="s">
        <v>92</v>
      </c>
      <c r="C65" s="34">
        <v>281.3</v>
      </c>
      <c r="D65" s="34">
        <v>281.3</v>
      </c>
      <c r="E65" s="34">
        <v>71.843000000000004</v>
      </c>
      <c r="F65" s="35">
        <f t="shared" si="2"/>
        <v>25.53963739779595</v>
      </c>
      <c r="G65" s="35">
        <f t="shared" si="3"/>
        <v>25.53963739779595</v>
      </c>
      <c r="H65" s="50"/>
    </row>
    <row r="66" spans="1:8" x14ac:dyDescent="0.2">
      <c r="A66" s="56" t="s">
        <v>156</v>
      </c>
      <c r="B66" s="27" t="s">
        <v>157</v>
      </c>
      <c r="C66" s="34">
        <f>C67</f>
        <v>620</v>
      </c>
      <c r="D66" s="34">
        <f>D67</f>
        <v>7436.8</v>
      </c>
      <c r="E66" s="34">
        <f>E67</f>
        <v>7303.3639999999996</v>
      </c>
      <c r="F66" s="35">
        <f t="shared" si="2"/>
        <v>1177.961935483871</v>
      </c>
      <c r="G66" s="35">
        <f t="shared" si="3"/>
        <v>98.205733648881235</v>
      </c>
      <c r="H66" s="50"/>
    </row>
    <row r="67" spans="1:8" ht="22.5" hidden="1" x14ac:dyDescent="0.2">
      <c r="A67" s="78" t="s">
        <v>123</v>
      </c>
      <c r="B67" s="12" t="s">
        <v>118</v>
      </c>
      <c r="C67" s="22">
        <v>620</v>
      </c>
      <c r="D67" s="22">
        <v>7436.8</v>
      </c>
      <c r="E67" s="22">
        <v>7303.3639999999996</v>
      </c>
      <c r="F67" s="35">
        <f t="shared" si="2"/>
        <v>1177.961935483871</v>
      </c>
      <c r="G67" s="35">
        <f t="shared" si="3"/>
        <v>98.205733648881235</v>
      </c>
      <c r="H67" s="50"/>
    </row>
    <row r="68" spans="1:8" s="7" customFormat="1" ht="21" x14ac:dyDescent="0.2">
      <c r="A68" s="92" t="s">
        <v>34</v>
      </c>
      <c r="B68" s="93" t="s">
        <v>35</v>
      </c>
      <c r="C68" s="94">
        <f>C69+C72</f>
        <v>4200</v>
      </c>
      <c r="D68" s="94">
        <f>D69+D72</f>
        <v>40672.550000000003</v>
      </c>
      <c r="E68" s="94">
        <f>E69+E72</f>
        <v>39952.816000000006</v>
      </c>
      <c r="F68" s="95">
        <f t="shared" si="2"/>
        <v>951.25752380952395</v>
      </c>
      <c r="G68" s="95">
        <f t="shared" si="3"/>
        <v>98.230418304237148</v>
      </c>
      <c r="H68" s="51"/>
    </row>
    <row r="69" spans="1:8" s="7" customFormat="1" ht="67.5" customHeight="1" x14ac:dyDescent="0.2">
      <c r="A69" s="56" t="s">
        <v>165</v>
      </c>
      <c r="B69" s="27" t="s">
        <v>36</v>
      </c>
      <c r="C69" s="23">
        <f t="shared" ref="C69:E70" si="8">C70</f>
        <v>0</v>
      </c>
      <c r="D69" s="23">
        <f t="shared" si="8"/>
        <v>5676</v>
      </c>
      <c r="E69" s="23">
        <f t="shared" si="8"/>
        <v>5716.0879999999997</v>
      </c>
      <c r="F69" s="35"/>
      <c r="G69" s="35">
        <f t="shared" si="3"/>
        <v>100.70627202255109</v>
      </c>
      <c r="H69" s="51"/>
    </row>
    <row r="70" spans="1:8" s="7" customFormat="1" ht="75.75" customHeight="1" x14ac:dyDescent="0.2">
      <c r="A70" s="56" t="s">
        <v>166</v>
      </c>
      <c r="B70" s="27" t="s">
        <v>78</v>
      </c>
      <c r="C70" s="34">
        <f t="shared" si="8"/>
        <v>0</v>
      </c>
      <c r="D70" s="34">
        <f t="shared" si="8"/>
        <v>5676</v>
      </c>
      <c r="E70" s="34">
        <f t="shared" si="8"/>
        <v>5716.0879999999997</v>
      </c>
      <c r="F70" s="35"/>
      <c r="G70" s="35">
        <f t="shared" si="3"/>
        <v>100.70627202255109</v>
      </c>
      <c r="H70" s="51"/>
    </row>
    <row r="71" spans="1:8" s="7" customFormat="1" ht="78.75" hidden="1" customHeight="1" x14ac:dyDescent="0.2">
      <c r="A71" s="78" t="s">
        <v>167</v>
      </c>
      <c r="B71" s="12" t="s">
        <v>110</v>
      </c>
      <c r="C71" s="22">
        <v>0</v>
      </c>
      <c r="D71" s="22">
        <v>5676</v>
      </c>
      <c r="E71" s="22">
        <v>5716.0879999999997</v>
      </c>
      <c r="F71" s="35" t="e">
        <f t="shared" si="2"/>
        <v>#DIV/0!</v>
      </c>
      <c r="G71" s="35">
        <f t="shared" si="3"/>
        <v>100.70627202255109</v>
      </c>
      <c r="H71" s="51"/>
    </row>
    <row r="72" spans="1:8" ht="22.5" customHeight="1" x14ac:dyDescent="0.2">
      <c r="A72" s="56" t="s">
        <v>168</v>
      </c>
      <c r="B72" s="27" t="s">
        <v>37</v>
      </c>
      <c r="C72" s="23">
        <f>C73+C75</f>
        <v>4200</v>
      </c>
      <c r="D72" s="23">
        <f>D73+D75</f>
        <v>34996.550000000003</v>
      </c>
      <c r="E72" s="23">
        <f>E73+E75</f>
        <v>34236.728000000003</v>
      </c>
      <c r="F72" s="35">
        <f t="shared" si="2"/>
        <v>815.16019047619056</v>
      </c>
      <c r="G72" s="35">
        <f t="shared" si="3"/>
        <v>97.828865988218837</v>
      </c>
      <c r="H72" s="50"/>
    </row>
    <row r="73" spans="1:8" ht="39" customHeight="1" x14ac:dyDescent="0.2">
      <c r="A73" s="56" t="s">
        <v>81</v>
      </c>
      <c r="B73" s="27" t="s">
        <v>38</v>
      </c>
      <c r="C73" s="34">
        <f>C74</f>
        <v>4200</v>
      </c>
      <c r="D73" s="34">
        <f>D74</f>
        <v>19591.75</v>
      </c>
      <c r="E73" s="34">
        <f>E74</f>
        <v>18545.580000000002</v>
      </c>
      <c r="F73" s="35">
        <f t="shared" ref="F73:F133" si="9">E73/C73*100</f>
        <v>441.56142857142856</v>
      </c>
      <c r="G73" s="35">
        <f t="shared" ref="G73:G133" si="10">E73/D73*100</f>
        <v>94.660150318373809</v>
      </c>
      <c r="H73" s="50" t="s">
        <v>322</v>
      </c>
    </row>
    <row r="74" spans="1:8" ht="45" hidden="1" x14ac:dyDescent="0.2">
      <c r="A74" s="78" t="s">
        <v>181</v>
      </c>
      <c r="B74" s="12" t="s">
        <v>232</v>
      </c>
      <c r="C74" s="34">
        <v>4200</v>
      </c>
      <c r="D74" s="34">
        <v>19591.75</v>
      </c>
      <c r="E74" s="34">
        <v>18545.580000000002</v>
      </c>
      <c r="F74" s="35">
        <f t="shared" si="9"/>
        <v>441.56142857142856</v>
      </c>
      <c r="G74" s="35">
        <f t="shared" si="10"/>
        <v>94.660150318373809</v>
      </c>
      <c r="H74" s="50"/>
    </row>
    <row r="75" spans="1:8" ht="48" customHeight="1" x14ac:dyDescent="0.2">
      <c r="A75" s="56" t="s">
        <v>177</v>
      </c>
      <c r="B75" s="27" t="s">
        <v>178</v>
      </c>
      <c r="C75" s="34">
        <f t="shared" ref="C75:E76" si="11">SUM(C76)</f>
        <v>0</v>
      </c>
      <c r="D75" s="34">
        <f t="shared" si="11"/>
        <v>15404.8</v>
      </c>
      <c r="E75" s="34">
        <f t="shared" si="11"/>
        <v>15691.147999999999</v>
      </c>
      <c r="F75" s="35"/>
      <c r="G75" s="35">
        <f t="shared" si="10"/>
        <v>101.8588232239302</v>
      </c>
      <c r="H75" s="50"/>
    </row>
    <row r="76" spans="1:8" ht="47.25" hidden="1" customHeight="1" x14ac:dyDescent="0.2">
      <c r="A76" s="56" t="s">
        <v>179</v>
      </c>
      <c r="B76" s="27" t="s">
        <v>180</v>
      </c>
      <c r="C76" s="34">
        <f t="shared" si="11"/>
        <v>0</v>
      </c>
      <c r="D76" s="34">
        <f t="shared" si="11"/>
        <v>15404.8</v>
      </c>
      <c r="E76" s="34">
        <f t="shared" si="11"/>
        <v>15691.147999999999</v>
      </c>
      <c r="F76" s="35"/>
      <c r="G76" s="35">
        <f t="shared" si="10"/>
        <v>101.8588232239302</v>
      </c>
      <c r="H76" s="50"/>
    </row>
    <row r="77" spans="1:8" ht="78.75" hidden="1" customHeight="1" x14ac:dyDescent="0.2">
      <c r="A77" s="78" t="s">
        <v>233</v>
      </c>
      <c r="B77" s="12" t="s">
        <v>234</v>
      </c>
      <c r="C77" s="22">
        <v>0</v>
      </c>
      <c r="D77" s="22">
        <v>15404.8</v>
      </c>
      <c r="E77" s="22">
        <v>15691.147999999999</v>
      </c>
      <c r="F77" s="35" t="e">
        <f t="shared" si="9"/>
        <v>#DIV/0!</v>
      </c>
      <c r="G77" s="35">
        <f t="shared" si="10"/>
        <v>101.8588232239302</v>
      </c>
      <c r="H77" s="50"/>
    </row>
    <row r="78" spans="1:8" s="37" customFormat="1" ht="54" customHeight="1" x14ac:dyDescent="0.2">
      <c r="A78" s="92" t="s">
        <v>39</v>
      </c>
      <c r="B78" s="93" t="s">
        <v>40</v>
      </c>
      <c r="C78" s="94">
        <f>SUM(C79+C83+C85+C87+C89+C91+C93+C95+C97+C100+C103)</f>
        <v>118</v>
      </c>
      <c r="D78" s="94">
        <f>SUM(D79+D83+D85+D87+D89+D91+D93+D95+D97+D100+D103)</f>
        <v>6981.7039999999997</v>
      </c>
      <c r="E78" s="94">
        <f>SUM(E79+E83+E85+E87+E89+E91+E93+E95+E97+E100+E103)</f>
        <v>7492.344000000001</v>
      </c>
      <c r="F78" s="95">
        <f t="shared" si="9"/>
        <v>6349.4440677966113</v>
      </c>
      <c r="G78" s="95">
        <f t="shared" si="10"/>
        <v>107.3139737806129</v>
      </c>
      <c r="H78" s="49" t="s">
        <v>323</v>
      </c>
    </row>
    <row r="79" spans="1:8" ht="36" customHeight="1" x14ac:dyDescent="0.2">
      <c r="A79" s="56" t="s">
        <v>8</v>
      </c>
      <c r="B79" s="27" t="s">
        <v>41</v>
      </c>
      <c r="C79" s="23">
        <f>SUM(C80:C82)</f>
        <v>0</v>
      </c>
      <c r="D79" s="23">
        <f>SUM(D80:D82)</f>
        <v>3</v>
      </c>
      <c r="E79" s="23">
        <f>SUM(E80:E82)</f>
        <v>30.685000000000002</v>
      </c>
      <c r="F79" s="35"/>
      <c r="G79" s="35">
        <f t="shared" si="10"/>
        <v>1022.8333333333334</v>
      </c>
      <c r="H79" s="50" t="s">
        <v>325</v>
      </c>
    </row>
    <row r="80" spans="1:8" ht="67.5" hidden="1" customHeight="1" x14ac:dyDescent="0.2">
      <c r="A80" s="78" t="s">
        <v>235</v>
      </c>
      <c r="B80" s="12" t="s">
        <v>182</v>
      </c>
      <c r="C80" s="22">
        <v>0</v>
      </c>
      <c r="D80" s="22">
        <v>0</v>
      </c>
      <c r="E80" s="22">
        <v>15.06</v>
      </c>
      <c r="F80" s="35"/>
      <c r="G80" s="35" t="e">
        <f t="shared" si="10"/>
        <v>#DIV/0!</v>
      </c>
      <c r="H80" s="50"/>
    </row>
    <row r="81" spans="1:8" ht="45" hidden="1" customHeight="1" x14ac:dyDescent="0.2">
      <c r="A81" s="79" t="s">
        <v>236</v>
      </c>
      <c r="B81" s="12" t="s">
        <v>202</v>
      </c>
      <c r="C81" s="22">
        <v>0</v>
      </c>
      <c r="D81" s="22">
        <v>3</v>
      </c>
      <c r="E81" s="22">
        <v>6.25</v>
      </c>
      <c r="F81" s="35"/>
      <c r="G81" s="35">
        <f t="shared" si="10"/>
        <v>208.33333333333334</v>
      </c>
      <c r="H81" s="50"/>
    </row>
    <row r="82" spans="1:8" ht="33.75" hidden="1" customHeight="1" x14ac:dyDescent="0.2">
      <c r="A82" s="79" t="s">
        <v>237</v>
      </c>
      <c r="B82" s="12" t="s">
        <v>238</v>
      </c>
      <c r="C82" s="22">
        <v>0</v>
      </c>
      <c r="D82" s="22">
        <v>0</v>
      </c>
      <c r="E82" s="22">
        <v>9.375</v>
      </c>
      <c r="F82" s="35"/>
      <c r="G82" s="35" t="e">
        <f t="shared" si="10"/>
        <v>#DIV/0!</v>
      </c>
      <c r="H82" s="50"/>
    </row>
    <row r="83" spans="1:8" ht="46.5" customHeight="1" x14ac:dyDescent="0.2">
      <c r="A83" s="80" t="s">
        <v>339</v>
      </c>
      <c r="B83" s="27" t="s">
        <v>204</v>
      </c>
      <c r="C83" s="23">
        <f>SUM(C84)</f>
        <v>0</v>
      </c>
      <c r="D83" s="23">
        <f>SUM(D84)</f>
        <v>3</v>
      </c>
      <c r="E83" s="23">
        <f>SUM(E84)</f>
        <v>9</v>
      </c>
      <c r="F83" s="35"/>
      <c r="G83" s="35">
        <f t="shared" si="10"/>
        <v>300</v>
      </c>
      <c r="H83" s="50" t="s">
        <v>325</v>
      </c>
    </row>
    <row r="84" spans="1:8" ht="45" hidden="1" customHeight="1" x14ac:dyDescent="0.2">
      <c r="A84" s="79" t="s">
        <v>203</v>
      </c>
      <c r="B84" s="12" t="s">
        <v>205</v>
      </c>
      <c r="C84" s="22">
        <v>0</v>
      </c>
      <c r="D84" s="22">
        <v>3</v>
      </c>
      <c r="E84" s="22">
        <v>9</v>
      </c>
      <c r="F84" s="35"/>
      <c r="G84" s="35">
        <f t="shared" si="10"/>
        <v>300</v>
      </c>
      <c r="H84" s="50"/>
    </row>
    <row r="85" spans="1:8" ht="46.5" customHeight="1" x14ac:dyDescent="0.2">
      <c r="A85" s="56" t="s">
        <v>88</v>
      </c>
      <c r="B85" s="27" t="s">
        <v>89</v>
      </c>
      <c r="C85" s="23">
        <f>SUM(C86)</f>
        <v>0</v>
      </c>
      <c r="D85" s="23">
        <f>SUM(D86)</f>
        <v>50</v>
      </c>
      <c r="E85" s="23">
        <f>SUM(E86)</f>
        <v>80</v>
      </c>
      <c r="F85" s="35"/>
      <c r="G85" s="35">
        <f t="shared" si="10"/>
        <v>160</v>
      </c>
      <c r="H85" s="50" t="s">
        <v>325</v>
      </c>
    </row>
    <row r="86" spans="1:8" ht="45" hidden="1" customHeight="1" x14ac:dyDescent="0.2">
      <c r="A86" s="78" t="s">
        <v>104</v>
      </c>
      <c r="B86" s="12" t="s">
        <v>214</v>
      </c>
      <c r="C86" s="22">
        <v>0</v>
      </c>
      <c r="D86" s="22">
        <v>50</v>
      </c>
      <c r="E86" s="22">
        <v>80</v>
      </c>
      <c r="F86" s="35"/>
      <c r="G86" s="35">
        <f t="shared" si="10"/>
        <v>160</v>
      </c>
      <c r="H86" s="50"/>
    </row>
    <row r="87" spans="1:8" ht="25.5" customHeight="1" x14ac:dyDescent="0.2">
      <c r="A87" s="80" t="s">
        <v>337</v>
      </c>
      <c r="B87" s="27" t="s">
        <v>207</v>
      </c>
      <c r="C87" s="23">
        <f>SUM(C88)</f>
        <v>0</v>
      </c>
      <c r="D87" s="23">
        <f>SUM(D88)</f>
        <v>20</v>
      </c>
      <c r="E87" s="23">
        <f>SUM(E88)</f>
        <v>0</v>
      </c>
      <c r="F87" s="35"/>
      <c r="G87" s="35">
        <f t="shared" si="10"/>
        <v>0</v>
      </c>
      <c r="H87" s="50"/>
    </row>
    <row r="88" spans="1:8" ht="22.5" hidden="1" customHeight="1" x14ac:dyDescent="0.2">
      <c r="A88" s="79" t="s">
        <v>206</v>
      </c>
      <c r="B88" s="12" t="s">
        <v>208</v>
      </c>
      <c r="C88" s="22">
        <v>0</v>
      </c>
      <c r="D88" s="22">
        <v>20</v>
      </c>
      <c r="E88" s="22">
        <v>0</v>
      </c>
      <c r="F88" s="35"/>
      <c r="G88" s="35">
        <f t="shared" si="10"/>
        <v>0</v>
      </c>
      <c r="H88" s="50"/>
    </row>
    <row r="89" spans="1:8" ht="63.75" customHeight="1" x14ac:dyDescent="0.2">
      <c r="A89" s="56" t="s">
        <v>169</v>
      </c>
      <c r="B89" s="27" t="s">
        <v>158</v>
      </c>
      <c r="C89" s="23">
        <f>C90</f>
        <v>0</v>
      </c>
      <c r="D89" s="23">
        <f>D90</f>
        <v>1200</v>
      </c>
      <c r="E89" s="23">
        <f>E90</f>
        <v>985.18</v>
      </c>
      <c r="F89" s="35"/>
      <c r="G89" s="35">
        <f t="shared" si="10"/>
        <v>82.098333333333329</v>
      </c>
      <c r="H89" s="50" t="s">
        <v>324</v>
      </c>
    </row>
    <row r="90" spans="1:8" ht="45" hidden="1" customHeight="1" x14ac:dyDescent="0.2">
      <c r="A90" s="78" t="s">
        <v>145</v>
      </c>
      <c r="B90" s="12" t="s">
        <v>215</v>
      </c>
      <c r="C90" s="22">
        <v>0</v>
      </c>
      <c r="D90" s="22">
        <v>1200</v>
      </c>
      <c r="E90" s="22">
        <v>985.18</v>
      </c>
      <c r="F90" s="35"/>
      <c r="G90" s="35">
        <f t="shared" si="10"/>
        <v>82.098333333333329</v>
      </c>
      <c r="H90" s="50"/>
    </row>
    <row r="91" spans="1:8" ht="88.5" customHeight="1" x14ac:dyDescent="0.2">
      <c r="A91" s="56" t="s">
        <v>170</v>
      </c>
      <c r="B91" s="27" t="s">
        <v>94</v>
      </c>
      <c r="C91" s="23">
        <f>C92</f>
        <v>0</v>
      </c>
      <c r="D91" s="23">
        <f>D92</f>
        <v>50</v>
      </c>
      <c r="E91" s="23">
        <f>E92</f>
        <v>53.012999999999998</v>
      </c>
      <c r="F91" s="35"/>
      <c r="G91" s="35">
        <f t="shared" si="10"/>
        <v>106.026</v>
      </c>
      <c r="H91" s="50" t="s">
        <v>325</v>
      </c>
    </row>
    <row r="92" spans="1:8" ht="45" hidden="1" customHeight="1" x14ac:dyDescent="0.2">
      <c r="A92" s="78" t="s">
        <v>171</v>
      </c>
      <c r="B92" s="12" t="s">
        <v>216</v>
      </c>
      <c r="C92" s="22">
        <v>0</v>
      </c>
      <c r="D92" s="22">
        <v>50</v>
      </c>
      <c r="E92" s="22">
        <v>53.012999999999998</v>
      </c>
      <c r="F92" s="35" t="e">
        <f t="shared" si="9"/>
        <v>#DIV/0!</v>
      </c>
      <c r="G92" s="35">
        <f t="shared" si="10"/>
        <v>106.026</v>
      </c>
      <c r="H92" s="50"/>
    </row>
    <row r="93" spans="1:8" ht="38.25" customHeight="1" x14ac:dyDescent="0.2">
      <c r="A93" s="80" t="s">
        <v>340</v>
      </c>
      <c r="B93" s="27" t="s">
        <v>210</v>
      </c>
      <c r="C93" s="23">
        <f>C94</f>
        <v>0</v>
      </c>
      <c r="D93" s="23">
        <f>D94</f>
        <v>4</v>
      </c>
      <c r="E93" s="23">
        <f>SUM(E94)</f>
        <v>4.5</v>
      </c>
      <c r="F93" s="35"/>
      <c r="G93" s="35">
        <f t="shared" si="10"/>
        <v>112.5</v>
      </c>
      <c r="H93" s="50" t="s">
        <v>325</v>
      </c>
    </row>
    <row r="94" spans="1:8" ht="45" hidden="1" customHeight="1" x14ac:dyDescent="0.2">
      <c r="A94" s="79" t="s">
        <v>209</v>
      </c>
      <c r="B94" s="12" t="s">
        <v>217</v>
      </c>
      <c r="C94" s="31">
        <v>0</v>
      </c>
      <c r="D94" s="31">
        <v>4</v>
      </c>
      <c r="E94" s="22">
        <v>4.5</v>
      </c>
      <c r="F94" s="35"/>
      <c r="G94" s="35">
        <f t="shared" si="10"/>
        <v>112.5</v>
      </c>
      <c r="H94" s="50"/>
    </row>
    <row r="95" spans="1:8" ht="32.25" customHeight="1" x14ac:dyDescent="0.2">
      <c r="A95" s="56" t="s">
        <v>172</v>
      </c>
      <c r="B95" s="27" t="s">
        <v>66</v>
      </c>
      <c r="C95" s="23">
        <f>C96</f>
        <v>0</v>
      </c>
      <c r="D95" s="23">
        <f>D96</f>
        <v>1300</v>
      </c>
      <c r="E95" s="23">
        <f>E96</f>
        <v>1281.7860000000001</v>
      </c>
      <c r="F95" s="35"/>
      <c r="G95" s="35">
        <f t="shared" si="10"/>
        <v>98.598923076923086</v>
      </c>
      <c r="H95" s="50"/>
    </row>
    <row r="96" spans="1:8" ht="22.5" hidden="1" customHeight="1" x14ac:dyDescent="0.2">
      <c r="A96" s="78" t="s">
        <v>74</v>
      </c>
      <c r="B96" s="12" t="s">
        <v>109</v>
      </c>
      <c r="C96" s="22">
        <v>0</v>
      </c>
      <c r="D96" s="22">
        <v>1300</v>
      </c>
      <c r="E96" s="22">
        <v>1281.7860000000001</v>
      </c>
      <c r="F96" s="35"/>
      <c r="G96" s="35">
        <f t="shared" si="10"/>
        <v>98.598923076923086</v>
      </c>
      <c r="H96" s="50"/>
    </row>
    <row r="97" spans="1:8" ht="38.25" customHeight="1" x14ac:dyDescent="0.2">
      <c r="A97" s="56" t="s">
        <v>143</v>
      </c>
      <c r="B97" s="27" t="s">
        <v>159</v>
      </c>
      <c r="C97" s="23">
        <f>C98+C99</f>
        <v>0</v>
      </c>
      <c r="D97" s="23">
        <f>D98+D99</f>
        <v>170</v>
      </c>
      <c r="E97" s="23">
        <f>E98+E99</f>
        <v>163</v>
      </c>
      <c r="F97" s="35"/>
      <c r="G97" s="35">
        <f t="shared" si="10"/>
        <v>95.882352941176478</v>
      </c>
      <c r="H97" s="50"/>
    </row>
    <row r="98" spans="1:8" ht="45" hidden="1" customHeight="1" x14ac:dyDescent="0.2">
      <c r="A98" s="78" t="s">
        <v>143</v>
      </c>
      <c r="B98" s="12" t="s">
        <v>212</v>
      </c>
      <c r="C98" s="22">
        <v>0</v>
      </c>
      <c r="D98" s="22">
        <v>167</v>
      </c>
      <c r="E98" s="22">
        <v>160</v>
      </c>
      <c r="F98" s="35" t="e">
        <f t="shared" si="9"/>
        <v>#DIV/0!</v>
      </c>
      <c r="G98" s="35">
        <f t="shared" si="10"/>
        <v>95.808383233532936</v>
      </c>
      <c r="H98" s="50"/>
    </row>
    <row r="99" spans="1:8" ht="45" hidden="1" customHeight="1" x14ac:dyDescent="0.2">
      <c r="A99" s="78" t="s">
        <v>143</v>
      </c>
      <c r="B99" s="12" t="s">
        <v>211</v>
      </c>
      <c r="C99" s="22">
        <v>0</v>
      </c>
      <c r="D99" s="22">
        <v>3</v>
      </c>
      <c r="E99" s="22">
        <v>3</v>
      </c>
      <c r="F99" s="35" t="e">
        <f t="shared" si="9"/>
        <v>#DIV/0!</v>
      </c>
      <c r="G99" s="35">
        <f t="shared" si="10"/>
        <v>100</v>
      </c>
      <c r="H99" s="50"/>
    </row>
    <row r="100" spans="1:8" ht="54" customHeight="1" x14ac:dyDescent="0.2">
      <c r="A100" s="56" t="s">
        <v>173</v>
      </c>
      <c r="B100" s="27" t="s">
        <v>79</v>
      </c>
      <c r="C100" s="23">
        <f>SUM(C101:C102)</f>
        <v>0</v>
      </c>
      <c r="D100" s="23">
        <f>SUM(D101:D102)</f>
        <v>850</v>
      </c>
      <c r="E100" s="23">
        <f>SUM(E101:E102)</f>
        <v>1013.2660000000001</v>
      </c>
      <c r="F100" s="35"/>
      <c r="G100" s="35">
        <f t="shared" si="10"/>
        <v>119.20776470588237</v>
      </c>
      <c r="H100" s="50" t="s">
        <v>325</v>
      </c>
    </row>
    <row r="101" spans="1:8" ht="56.25" hidden="1" x14ac:dyDescent="0.2">
      <c r="A101" s="78" t="s">
        <v>174</v>
      </c>
      <c r="B101" s="12" t="s">
        <v>183</v>
      </c>
      <c r="C101" s="22">
        <v>0</v>
      </c>
      <c r="D101" s="22">
        <v>850</v>
      </c>
      <c r="E101" s="22">
        <v>1009.22</v>
      </c>
      <c r="F101" s="35" t="e">
        <f t="shared" si="9"/>
        <v>#DIV/0!</v>
      </c>
      <c r="G101" s="35">
        <f t="shared" si="10"/>
        <v>118.73176470588236</v>
      </c>
      <c r="H101" s="50"/>
    </row>
    <row r="102" spans="1:8" ht="56.25" hidden="1" x14ac:dyDescent="0.2">
      <c r="A102" s="78" t="s">
        <v>174</v>
      </c>
      <c r="B102" s="12" t="s">
        <v>213</v>
      </c>
      <c r="C102" s="22">
        <v>0</v>
      </c>
      <c r="D102" s="22">
        <v>0</v>
      </c>
      <c r="E102" s="22">
        <v>4.0460000000000003</v>
      </c>
      <c r="F102" s="35" t="e">
        <f t="shared" si="9"/>
        <v>#DIV/0!</v>
      </c>
      <c r="G102" s="35" t="e">
        <f t="shared" si="10"/>
        <v>#DIV/0!</v>
      </c>
      <c r="H102" s="50"/>
    </row>
    <row r="103" spans="1:8" ht="36.75" customHeight="1" x14ac:dyDescent="0.2">
      <c r="A103" s="56" t="s">
        <v>140</v>
      </c>
      <c r="B103" s="27" t="s">
        <v>42</v>
      </c>
      <c r="C103" s="23">
        <f>SUM(C104:C112)</f>
        <v>118</v>
      </c>
      <c r="D103" s="23">
        <f>SUM(D104:D112)</f>
        <v>3331.7040000000002</v>
      </c>
      <c r="E103" s="23">
        <f>SUM(E104:E112)</f>
        <v>3871.9140000000007</v>
      </c>
      <c r="F103" s="35">
        <f t="shared" si="9"/>
        <v>3281.2830508474585</v>
      </c>
      <c r="G103" s="35">
        <f t="shared" si="10"/>
        <v>116.21422551343097</v>
      </c>
      <c r="H103" s="50" t="s">
        <v>325</v>
      </c>
    </row>
    <row r="104" spans="1:8" ht="45" hidden="1" customHeight="1" x14ac:dyDescent="0.2">
      <c r="A104" s="78" t="s">
        <v>141</v>
      </c>
      <c r="B104" s="12" t="s">
        <v>76</v>
      </c>
      <c r="C104" s="22">
        <v>0</v>
      </c>
      <c r="D104" s="22">
        <v>550</v>
      </c>
      <c r="E104" s="22">
        <v>497.779</v>
      </c>
      <c r="F104" s="35" t="e">
        <f t="shared" si="9"/>
        <v>#DIV/0!</v>
      </c>
      <c r="G104" s="35">
        <f t="shared" si="10"/>
        <v>90.505272727272725</v>
      </c>
      <c r="H104" s="50"/>
    </row>
    <row r="105" spans="1:8" ht="33.75" hidden="1" x14ac:dyDescent="0.2">
      <c r="A105" s="78" t="s">
        <v>43</v>
      </c>
      <c r="B105" s="12" t="s">
        <v>98</v>
      </c>
      <c r="C105" s="22">
        <v>0</v>
      </c>
      <c r="D105" s="22">
        <v>0</v>
      </c>
      <c r="E105" s="22">
        <v>7.4</v>
      </c>
      <c r="F105" s="35" t="e">
        <f t="shared" si="9"/>
        <v>#DIV/0!</v>
      </c>
      <c r="G105" s="35" t="e">
        <f t="shared" si="10"/>
        <v>#DIV/0!</v>
      </c>
      <c r="H105" s="50"/>
    </row>
    <row r="106" spans="1:8" ht="33.75" hidden="1" x14ac:dyDescent="0.2">
      <c r="A106" s="78" t="s">
        <v>43</v>
      </c>
      <c r="B106" s="12" t="s">
        <v>240</v>
      </c>
      <c r="C106" s="22">
        <v>0</v>
      </c>
      <c r="D106" s="22">
        <v>0</v>
      </c>
      <c r="E106" s="22">
        <v>188.459</v>
      </c>
      <c r="F106" s="35" t="e">
        <f t="shared" si="9"/>
        <v>#DIV/0!</v>
      </c>
      <c r="G106" s="35" t="e">
        <f t="shared" si="10"/>
        <v>#DIV/0!</v>
      </c>
      <c r="H106" s="50"/>
    </row>
    <row r="107" spans="1:8" ht="33.75" hidden="1" x14ac:dyDescent="0.2">
      <c r="A107" s="78" t="s">
        <v>43</v>
      </c>
      <c r="B107" s="12" t="s">
        <v>75</v>
      </c>
      <c r="C107" s="22">
        <v>0</v>
      </c>
      <c r="D107" s="22">
        <v>2324.2080000000001</v>
      </c>
      <c r="E107" s="22">
        <v>2339.4430000000002</v>
      </c>
      <c r="F107" s="35" t="e">
        <f t="shared" si="9"/>
        <v>#DIV/0!</v>
      </c>
      <c r="G107" s="35">
        <f t="shared" si="10"/>
        <v>100.65549210741895</v>
      </c>
      <c r="H107" s="50"/>
    </row>
    <row r="108" spans="1:8" ht="33.75" hidden="1" x14ac:dyDescent="0.2">
      <c r="A108" s="78" t="s">
        <v>43</v>
      </c>
      <c r="B108" s="12" t="s">
        <v>184</v>
      </c>
      <c r="C108" s="22">
        <v>0</v>
      </c>
      <c r="D108" s="22">
        <v>170</v>
      </c>
      <c r="E108" s="22">
        <v>122.51900000000001</v>
      </c>
      <c r="F108" s="35" t="e">
        <f t="shared" si="9"/>
        <v>#DIV/0!</v>
      </c>
      <c r="G108" s="35">
        <f t="shared" si="10"/>
        <v>72.070000000000007</v>
      </c>
      <c r="H108" s="50"/>
    </row>
    <row r="109" spans="1:8" ht="33.75" hidden="1" x14ac:dyDescent="0.2">
      <c r="A109" s="78" t="s">
        <v>43</v>
      </c>
      <c r="B109" s="12" t="s">
        <v>218</v>
      </c>
      <c r="C109" s="22">
        <v>0</v>
      </c>
      <c r="D109" s="22">
        <v>0</v>
      </c>
      <c r="E109" s="22">
        <v>1.5</v>
      </c>
      <c r="F109" s="35" t="e">
        <f t="shared" si="9"/>
        <v>#DIV/0!</v>
      </c>
      <c r="G109" s="35" t="e">
        <f t="shared" si="10"/>
        <v>#DIV/0!</v>
      </c>
      <c r="H109" s="50"/>
    </row>
    <row r="110" spans="1:8" ht="33.75" hidden="1" x14ac:dyDescent="0.2">
      <c r="A110" s="78" t="s">
        <v>43</v>
      </c>
      <c r="B110" s="12" t="s">
        <v>239</v>
      </c>
      <c r="C110" s="22">
        <v>0</v>
      </c>
      <c r="D110" s="22">
        <v>0</v>
      </c>
      <c r="E110" s="22">
        <v>-0.55100000000000005</v>
      </c>
      <c r="F110" s="35" t="e">
        <f t="shared" si="9"/>
        <v>#DIV/0!</v>
      </c>
      <c r="G110" s="35" t="e">
        <f t="shared" si="10"/>
        <v>#DIV/0!</v>
      </c>
      <c r="H110" s="50"/>
    </row>
    <row r="111" spans="1:8" ht="33.75" hidden="1" x14ac:dyDescent="0.2">
      <c r="A111" s="78" t="s">
        <v>43</v>
      </c>
      <c r="B111" s="12" t="s">
        <v>54</v>
      </c>
      <c r="C111" s="22">
        <v>48</v>
      </c>
      <c r="D111" s="22">
        <v>48</v>
      </c>
      <c r="E111" s="22">
        <v>178.661</v>
      </c>
      <c r="F111" s="35">
        <f t="shared" si="9"/>
        <v>372.21041666666667</v>
      </c>
      <c r="G111" s="35">
        <f t="shared" si="10"/>
        <v>372.21041666666667</v>
      </c>
      <c r="H111" s="50"/>
    </row>
    <row r="112" spans="1:8" ht="33.75" hidden="1" x14ac:dyDescent="0.2">
      <c r="A112" s="78" t="s">
        <v>43</v>
      </c>
      <c r="B112" s="12" t="s">
        <v>144</v>
      </c>
      <c r="C112" s="22">
        <v>70</v>
      </c>
      <c r="D112" s="22">
        <v>239.49600000000001</v>
      </c>
      <c r="E112" s="22">
        <v>536.70399999999995</v>
      </c>
      <c r="F112" s="35">
        <f t="shared" si="9"/>
        <v>766.71999999999991</v>
      </c>
      <c r="G112" s="35">
        <f t="shared" si="10"/>
        <v>224.09727093563149</v>
      </c>
      <c r="H112" s="50"/>
    </row>
    <row r="113" spans="1:8" s="7" customFormat="1" x14ac:dyDescent="0.2">
      <c r="A113" s="92" t="s">
        <v>44</v>
      </c>
      <c r="B113" s="93" t="s">
        <v>45</v>
      </c>
      <c r="C113" s="94">
        <f t="shared" ref="C113:E114" si="12">C114</f>
        <v>0</v>
      </c>
      <c r="D113" s="94">
        <f t="shared" si="12"/>
        <v>0</v>
      </c>
      <c r="E113" s="94">
        <f t="shared" si="12"/>
        <v>158.76</v>
      </c>
      <c r="F113" s="98"/>
      <c r="G113" s="98"/>
      <c r="H113" s="51"/>
    </row>
    <row r="114" spans="1:8" x14ac:dyDescent="0.2">
      <c r="A114" s="56" t="s">
        <v>9</v>
      </c>
      <c r="B114" s="27" t="s">
        <v>46</v>
      </c>
      <c r="C114" s="23">
        <f t="shared" si="12"/>
        <v>0</v>
      </c>
      <c r="D114" s="23">
        <f t="shared" si="12"/>
        <v>0</v>
      </c>
      <c r="E114" s="23">
        <f t="shared" si="12"/>
        <v>158.76</v>
      </c>
      <c r="F114" s="35"/>
      <c r="G114" s="35"/>
      <c r="H114" s="50"/>
    </row>
    <row r="115" spans="1:8" ht="23.25" customHeight="1" x14ac:dyDescent="0.2">
      <c r="A115" s="56" t="s">
        <v>47</v>
      </c>
      <c r="B115" s="27" t="s">
        <v>48</v>
      </c>
      <c r="C115" s="23">
        <f>SUM(C116:C117)</f>
        <v>0</v>
      </c>
      <c r="D115" s="23">
        <f>SUM(D116:D117)</f>
        <v>0</v>
      </c>
      <c r="E115" s="23">
        <f>SUM(E116:E117)</f>
        <v>158.76</v>
      </c>
      <c r="F115" s="35"/>
      <c r="G115" s="35"/>
      <c r="H115" s="50"/>
    </row>
    <row r="116" spans="1:8" ht="22.5" hidden="1" x14ac:dyDescent="0.2">
      <c r="A116" s="78" t="s">
        <v>47</v>
      </c>
      <c r="B116" s="12" t="s">
        <v>219</v>
      </c>
      <c r="C116" s="22">
        <v>0</v>
      </c>
      <c r="D116" s="22">
        <v>0</v>
      </c>
      <c r="E116" s="22">
        <v>50.494</v>
      </c>
      <c r="F116" s="35" t="e">
        <f t="shared" si="9"/>
        <v>#DIV/0!</v>
      </c>
      <c r="G116" s="35" t="e">
        <f t="shared" si="10"/>
        <v>#DIV/0!</v>
      </c>
      <c r="H116" s="50"/>
    </row>
    <row r="117" spans="1:8" ht="22.5" hidden="1" x14ac:dyDescent="0.2">
      <c r="A117" s="78" t="s">
        <v>47</v>
      </c>
      <c r="B117" s="12" t="s">
        <v>77</v>
      </c>
      <c r="C117" s="22">
        <v>0</v>
      </c>
      <c r="D117" s="22">
        <v>0</v>
      </c>
      <c r="E117" s="22">
        <v>108.26600000000001</v>
      </c>
      <c r="F117" s="35" t="e">
        <f t="shared" si="9"/>
        <v>#DIV/0!</v>
      </c>
      <c r="G117" s="35" t="e">
        <f t="shared" si="10"/>
        <v>#DIV/0!</v>
      </c>
      <c r="H117" s="50"/>
    </row>
    <row r="118" spans="1:8" ht="58.5" customHeight="1" x14ac:dyDescent="0.25">
      <c r="A118" s="59" t="s">
        <v>55</v>
      </c>
      <c r="B118" s="60" t="s">
        <v>56</v>
      </c>
      <c r="C118" s="61">
        <f>C119+C176</f>
        <v>783787.27099999995</v>
      </c>
      <c r="D118" s="61">
        <f>D119+D176</f>
        <v>863913.77599999995</v>
      </c>
      <c r="E118" s="61">
        <f>E119+E176</f>
        <v>770905.73099999991</v>
      </c>
      <c r="F118" s="62">
        <f t="shared" si="9"/>
        <v>98.356500484683167</v>
      </c>
      <c r="G118" s="62">
        <f t="shared" si="10"/>
        <v>89.234105580462469</v>
      </c>
      <c r="H118" s="100" t="s">
        <v>326</v>
      </c>
    </row>
    <row r="119" spans="1:8" ht="42" customHeight="1" x14ac:dyDescent="0.2">
      <c r="A119" s="63" t="s">
        <v>57</v>
      </c>
      <c r="B119" s="64" t="s">
        <v>58</v>
      </c>
      <c r="C119" s="65">
        <f>C123+C144+C169+C120</f>
        <v>783787.27099999995</v>
      </c>
      <c r="D119" s="65">
        <f>D123+D144+D169+D120</f>
        <v>863913.77599999995</v>
      </c>
      <c r="E119" s="65">
        <f>E123+E144+E169+E120</f>
        <v>772618.91499999992</v>
      </c>
      <c r="F119" s="66">
        <f t="shared" si="9"/>
        <v>98.575078160461729</v>
      </c>
      <c r="G119" s="66">
        <f t="shared" si="10"/>
        <v>89.432410555749726</v>
      </c>
      <c r="H119" s="101"/>
    </row>
    <row r="120" spans="1:8" s="38" customFormat="1" ht="30" customHeight="1" x14ac:dyDescent="0.2">
      <c r="A120" s="86" t="s">
        <v>186</v>
      </c>
      <c r="B120" s="87" t="s">
        <v>241</v>
      </c>
      <c r="C120" s="88">
        <f t="shared" ref="C120:E121" si="13">SUM(C121)</f>
        <v>0</v>
      </c>
      <c r="D120" s="88">
        <f t="shared" si="13"/>
        <v>0</v>
      </c>
      <c r="E120" s="88">
        <f t="shared" si="13"/>
        <v>5211</v>
      </c>
      <c r="F120" s="89"/>
      <c r="G120" s="89"/>
      <c r="H120" s="52"/>
    </row>
    <row r="121" spans="1:8" s="38" customFormat="1" ht="53.25" customHeight="1" x14ac:dyDescent="0.2">
      <c r="A121" s="56" t="s">
        <v>187</v>
      </c>
      <c r="B121" s="27" t="s">
        <v>242</v>
      </c>
      <c r="C121" s="23">
        <f t="shared" si="13"/>
        <v>0</v>
      </c>
      <c r="D121" s="23">
        <f t="shared" si="13"/>
        <v>0</v>
      </c>
      <c r="E121" s="23">
        <f t="shared" si="13"/>
        <v>5211</v>
      </c>
      <c r="F121" s="36"/>
      <c r="G121" s="36"/>
      <c r="H121" s="49" t="s">
        <v>327</v>
      </c>
    </row>
    <row r="122" spans="1:8" s="38" customFormat="1" ht="33.75" hidden="1" customHeight="1" x14ac:dyDescent="0.2">
      <c r="A122" s="78" t="s">
        <v>185</v>
      </c>
      <c r="B122" s="12" t="s">
        <v>243</v>
      </c>
      <c r="C122" s="22"/>
      <c r="D122" s="22"/>
      <c r="E122" s="22">
        <v>5211</v>
      </c>
      <c r="F122" s="36" t="e">
        <f t="shared" si="9"/>
        <v>#DIV/0!</v>
      </c>
      <c r="G122" s="36" t="e">
        <f t="shared" si="10"/>
        <v>#DIV/0!</v>
      </c>
      <c r="H122" s="52"/>
    </row>
    <row r="123" spans="1:8" s="38" customFormat="1" ht="76.5" x14ac:dyDescent="0.2">
      <c r="A123" s="86" t="s">
        <v>59</v>
      </c>
      <c r="B123" s="87" t="s">
        <v>244</v>
      </c>
      <c r="C123" s="88">
        <f>SUM(C124+C126+C128+C130)</f>
        <v>50338.337</v>
      </c>
      <c r="D123" s="88">
        <f>SUM(D124+D126+D128+D130)</f>
        <v>172899.91099999999</v>
      </c>
      <c r="E123" s="88">
        <f>SUM(E124+E126+E128+E130)</f>
        <v>123073.17799999999</v>
      </c>
      <c r="F123" s="89">
        <f t="shared" si="9"/>
        <v>244.49194259238237</v>
      </c>
      <c r="G123" s="89">
        <f t="shared" si="10"/>
        <v>71.181747456191573</v>
      </c>
      <c r="H123" s="49" t="s">
        <v>328</v>
      </c>
    </row>
    <row r="124" spans="1:8" s="39" customFormat="1" ht="36" customHeight="1" x14ac:dyDescent="0.2">
      <c r="A124" s="81" t="s">
        <v>283</v>
      </c>
      <c r="B124" s="44" t="s">
        <v>284</v>
      </c>
      <c r="C124" s="21">
        <f>C125</f>
        <v>557.24300000000005</v>
      </c>
      <c r="D124" s="21">
        <f>D125</f>
        <v>554.29399999999998</v>
      </c>
      <c r="E124" s="21">
        <f>E125</f>
        <v>534.34400000000005</v>
      </c>
      <c r="F124" s="36">
        <f t="shared" si="9"/>
        <v>95.890661704139845</v>
      </c>
      <c r="G124" s="36">
        <f t="shared" si="10"/>
        <v>96.40082699794695</v>
      </c>
      <c r="H124" s="53"/>
    </row>
    <row r="125" spans="1:8" s="38" customFormat="1" ht="45" hidden="1" customHeight="1" x14ac:dyDescent="0.2">
      <c r="A125" s="82" t="s">
        <v>285</v>
      </c>
      <c r="B125" s="33" t="s">
        <v>286</v>
      </c>
      <c r="C125" s="34">
        <v>557.24300000000005</v>
      </c>
      <c r="D125" s="34">
        <v>554.29399999999998</v>
      </c>
      <c r="E125" s="34">
        <v>534.34400000000005</v>
      </c>
      <c r="F125" s="36">
        <f t="shared" si="9"/>
        <v>95.890661704139845</v>
      </c>
      <c r="G125" s="36">
        <f t="shared" si="10"/>
        <v>96.40082699794695</v>
      </c>
      <c r="H125" s="52"/>
    </row>
    <row r="126" spans="1:8" s="39" customFormat="1" ht="50.25" customHeight="1" x14ac:dyDescent="0.2">
      <c r="A126" s="81" t="s">
        <v>287</v>
      </c>
      <c r="B126" s="44" t="s">
        <v>288</v>
      </c>
      <c r="C126" s="21">
        <f>C127</f>
        <v>0</v>
      </c>
      <c r="D126" s="21">
        <f>D127</f>
        <v>92110.203999999998</v>
      </c>
      <c r="E126" s="21">
        <f>E127</f>
        <v>92110.203999999998</v>
      </c>
      <c r="F126" s="43"/>
      <c r="G126" s="43">
        <f t="shared" si="10"/>
        <v>100</v>
      </c>
      <c r="H126" s="53"/>
    </row>
    <row r="127" spans="1:8" s="38" customFormat="1" ht="56.25" hidden="1" customHeight="1" x14ac:dyDescent="0.2">
      <c r="A127" s="82" t="s">
        <v>289</v>
      </c>
      <c r="B127" s="33" t="s">
        <v>290</v>
      </c>
      <c r="C127" s="34">
        <v>0</v>
      </c>
      <c r="D127" s="34">
        <v>92110.203999999998</v>
      </c>
      <c r="E127" s="34">
        <v>92110.203999999998</v>
      </c>
      <c r="F127" s="36"/>
      <c r="G127" s="36">
        <f t="shared" si="10"/>
        <v>100</v>
      </c>
      <c r="H127" s="52"/>
    </row>
    <row r="128" spans="1:8" s="39" customFormat="1" ht="24.75" customHeight="1" x14ac:dyDescent="0.2">
      <c r="A128" s="81" t="s">
        <v>291</v>
      </c>
      <c r="B128" s="44" t="s">
        <v>292</v>
      </c>
      <c r="C128" s="21">
        <f>C129</f>
        <v>0</v>
      </c>
      <c r="D128" s="21">
        <f>D129</f>
        <v>3111.95</v>
      </c>
      <c r="E128" s="21">
        <f>E129</f>
        <v>3111.95</v>
      </c>
      <c r="F128" s="43"/>
      <c r="G128" s="43">
        <f t="shared" si="10"/>
        <v>100</v>
      </c>
      <c r="H128" s="53"/>
    </row>
    <row r="129" spans="1:8" s="38" customFormat="1" ht="33.75" hidden="1" customHeight="1" x14ac:dyDescent="0.2">
      <c r="A129" s="82" t="s">
        <v>293</v>
      </c>
      <c r="B129" s="33" t="s">
        <v>294</v>
      </c>
      <c r="C129" s="34">
        <v>0</v>
      </c>
      <c r="D129" s="34">
        <v>3111.95</v>
      </c>
      <c r="E129" s="34">
        <v>3111.95</v>
      </c>
      <c r="F129" s="36" t="e">
        <f t="shared" si="9"/>
        <v>#DIV/0!</v>
      </c>
      <c r="G129" s="36">
        <f t="shared" si="10"/>
        <v>100</v>
      </c>
      <c r="H129" s="52"/>
    </row>
    <row r="130" spans="1:8" s="39" customFormat="1" ht="76.5" x14ac:dyDescent="0.2">
      <c r="A130" s="58" t="s">
        <v>160</v>
      </c>
      <c r="B130" s="13" t="s">
        <v>245</v>
      </c>
      <c r="C130" s="21">
        <f>C131</f>
        <v>49781.093999999997</v>
      </c>
      <c r="D130" s="21">
        <f>D131</f>
        <v>77123.463000000003</v>
      </c>
      <c r="E130" s="21">
        <f>E131</f>
        <v>27316.68</v>
      </c>
      <c r="F130" s="43">
        <f t="shared" si="9"/>
        <v>54.873603219728359</v>
      </c>
      <c r="G130" s="43">
        <f t="shared" si="10"/>
        <v>35.419415749004941</v>
      </c>
      <c r="H130" s="49" t="s">
        <v>328</v>
      </c>
    </row>
    <row r="131" spans="1:8" s="39" customFormat="1" ht="13.5" hidden="1" x14ac:dyDescent="0.2">
      <c r="A131" s="83" t="s">
        <v>60</v>
      </c>
      <c r="B131" s="11" t="s">
        <v>246</v>
      </c>
      <c r="C131" s="23">
        <f>SUM(C133:C143)</f>
        <v>49781.093999999997</v>
      </c>
      <c r="D131" s="23">
        <f>SUM(D133:D143)</f>
        <v>77123.463000000003</v>
      </c>
      <c r="E131" s="23">
        <f>SUM(E133:E143)</f>
        <v>27316.68</v>
      </c>
      <c r="F131" s="36">
        <f t="shared" si="9"/>
        <v>54.873603219728359</v>
      </c>
      <c r="G131" s="36">
        <f t="shared" si="10"/>
        <v>35.419415749004941</v>
      </c>
      <c r="H131" s="53"/>
    </row>
    <row r="132" spans="1:8" s="40" customFormat="1" hidden="1" x14ac:dyDescent="0.2">
      <c r="A132" s="84" t="s">
        <v>65</v>
      </c>
      <c r="B132" s="12"/>
      <c r="C132" s="22"/>
      <c r="D132" s="22"/>
      <c r="E132" s="22"/>
      <c r="F132" s="36"/>
      <c r="G132" s="36"/>
      <c r="H132" s="52"/>
    </row>
    <row r="133" spans="1:8" s="41" customFormat="1" ht="22.5" hidden="1" x14ac:dyDescent="0.2">
      <c r="A133" s="84" t="s">
        <v>269</v>
      </c>
      <c r="B133" s="17" t="s">
        <v>270</v>
      </c>
      <c r="C133" s="22">
        <v>146.096</v>
      </c>
      <c r="D133" s="22">
        <v>146.096</v>
      </c>
      <c r="E133" s="22">
        <v>146.096</v>
      </c>
      <c r="F133" s="36">
        <f t="shared" si="9"/>
        <v>100</v>
      </c>
      <c r="G133" s="36">
        <f t="shared" si="10"/>
        <v>100</v>
      </c>
      <c r="H133" s="54"/>
    </row>
    <row r="134" spans="1:8" s="41" customFormat="1" ht="56.25" hidden="1" x14ac:dyDescent="0.2">
      <c r="A134" s="84" t="s">
        <v>271</v>
      </c>
      <c r="B134" s="17" t="s">
        <v>247</v>
      </c>
      <c r="C134" s="22">
        <v>5000</v>
      </c>
      <c r="D134" s="22">
        <v>37320.913</v>
      </c>
      <c r="E134" s="22">
        <v>5034.915</v>
      </c>
      <c r="F134" s="36">
        <f t="shared" ref="F134:F180" si="14">E134/C134*100</f>
        <v>100.69829999999999</v>
      </c>
      <c r="G134" s="36">
        <f t="shared" ref="G134:G180" si="15">E134/D134*100</f>
        <v>13.490867707336099</v>
      </c>
      <c r="H134" s="54"/>
    </row>
    <row r="135" spans="1:8" s="40" customFormat="1" ht="12.75" hidden="1" customHeight="1" x14ac:dyDescent="0.2">
      <c r="A135" s="84" t="s">
        <v>272</v>
      </c>
      <c r="B135" s="17" t="s">
        <v>247</v>
      </c>
      <c r="C135" s="22">
        <v>1847</v>
      </c>
      <c r="D135" s="22">
        <v>1847</v>
      </c>
      <c r="E135" s="22">
        <v>873.92399999999998</v>
      </c>
      <c r="F135" s="36">
        <f t="shared" si="14"/>
        <v>47.315863562533842</v>
      </c>
      <c r="G135" s="36">
        <f t="shared" si="15"/>
        <v>47.315863562533842</v>
      </c>
      <c r="H135" s="52"/>
    </row>
    <row r="136" spans="1:8" s="40" customFormat="1" ht="22.5" hidden="1" customHeight="1" x14ac:dyDescent="0.2">
      <c r="A136" s="84" t="s">
        <v>273</v>
      </c>
      <c r="B136" s="17" t="s">
        <v>247</v>
      </c>
      <c r="C136" s="22">
        <v>24000</v>
      </c>
      <c r="D136" s="22">
        <v>4663.9269999999997</v>
      </c>
      <c r="E136" s="22">
        <v>4663.9269999999997</v>
      </c>
      <c r="F136" s="36">
        <f t="shared" si="14"/>
        <v>19.433029166666664</v>
      </c>
      <c r="G136" s="36">
        <f t="shared" si="15"/>
        <v>100</v>
      </c>
      <c r="H136" s="52"/>
    </row>
    <row r="137" spans="1:8" s="40" customFormat="1" ht="33.75" hidden="1" x14ac:dyDescent="0.2">
      <c r="A137" s="84" t="s">
        <v>274</v>
      </c>
      <c r="B137" s="17" t="s">
        <v>247</v>
      </c>
      <c r="C137" s="22">
        <v>0</v>
      </c>
      <c r="D137" s="22">
        <v>14947.6</v>
      </c>
      <c r="E137" s="22">
        <v>0</v>
      </c>
      <c r="F137" s="36" t="e">
        <f t="shared" si="14"/>
        <v>#DIV/0!</v>
      </c>
      <c r="G137" s="36">
        <f t="shared" si="15"/>
        <v>0</v>
      </c>
      <c r="H137" s="52"/>
    </row>
    <row r="138" spans="1:8" s="40" customFormat="1" ht="22.5" hidden="1" customHeight="1" x14ac:dyDescent="0.2">
      <c r="A138" s="84" t="s">
        <v>275</v>
      </c>
      <c r="B138" s="17" t="s">
        <v>248</v>
      </c>
      <c r="C138" s="22">
        <v>6000</v>
      </c>
      <c r="D138" s="22">
        <v>2376.5</v>
      </c>
      <c r="E138" s="22">
        <v>2376.5</v>
      </c>
      <c r="F138" s="36">
        <f t="shared" si="14"/>
        <v>39.608333333333334</v>
      </c>
      <c r="G138" s="36">
        <f t="shared" si="15"/>
        <v>100</v>
      </c>
      <c r="H138" s="52"/>
    </row>
    <row r="139" spans="1:8" s="40" customFormat="1" ht="45" hidden="1" customHeight="1" x14ac:dyDescent="0.2">
      <c r="A139" s="84" t="s">
        <v>276</v>
      </c>
      <c r="B139" s="17" t="s">
        <v>270</v>
      </c>
      <c r="C139" s="22">
        <v>0</v>
      </c>
      <c r="D139" s="22">
        <v>124.67</v>
      </c>
      <c r="E139" s="22">
        <v>124.67</v>
      </c>
      <c r="F139" s="36" t="e">
        <f t="shared" si="14"/>
        <v>#DIV/0!</v>
      </c>
      <c r="G139" s="36">
        <f t="shared" si="15"/>
        <v>100</v>
      </c>
      <c r="H139" s="52"/>
    </row>
    <row r="140" spans="1:8" s="40" customFormat="1" ht="33.75" hidden="1" customHeight="1" x14ac:dyDescent="0.2">
      <c r="A140" s="84" t="s">
        <v>277</v>
      </c>
      <c r="B140" s="17" t="s">
        <v>247</v>
      </c>
      <c r="C140" s="22">
        <v>0</v>
      </c>
      <c r="D140" s="22">
        <v>65</v>
      </c>
      <c r="E140" s="22">
        <v>65</v>
      </c>
      <c r="F140" s="36" t="e">
        <f t="shared" si="14"/>
        <v>#DIV/0!</v>
      </c>
      <c r="G140" s="36">
        <f t="shared" si="15"/>
        <v>100</v>
      </c>
      <c r="H140" s="52"/>
    </row>
    <row r="141" spans="1:8" s="40" customFormat="1" ht="45" hidden="1" customHeight="1" x14ac:dyDescent="0.2">
      <c r="A141" s="84" t="s">
        <v>278</v>
      </c>
      <c r="B141" s="17" t="s">
        <v>247</v>
      </c>
      <c r="C141" s="22">
        <v>0</v>
      </c>
      <c r="D141" s="22">
        <v>308</v>
      </c>
      <c r="E141" s="22">
        <v>308</v>
      </c>
      <c r="F141" s="36" t="e">
        <f t="shared" si="14"/>
        <v>#DIV/0!</v>
      </c>
      <c r="G141" s="36">
        <f t="shared" si="15"/>
        <v>100</v>
      </c>
      <c r="H141" s="52"/>
    </row>
    <row r="142" spans="1:8" s="40" customFormat="1" ht="22.5" hidden="1" customHeight="1" x14ac:dyDescent="0.2">
      <c r="A142" s="84" t="s">
        <v>220</v>
      </c>
      <c r="B142" s="17" t="s">
        <v>248</v>
      </c>
      <c r="C142" s="22">
        <v>6564.3980000000001</v>
      </c>
      <c r="D142" s="22">
        <v>7777.6419999999998</v>
      </c>
      <c r="E142" s="22">
        <v>6506.3289999999997</v>
      </c>
      <c r="F142" s="36">
        <f t="shared" si="14"/>
        <v>99.115394892265812</v>
      </c>
      <c r="G142" s="36">
        <f t="shared" si="15"/>
        <v>83.654261792970146</v>
      </c>
      <c r="H142" s="52"/>
    </row>
    <row r="143" spans="1:8" s="40" customFormat="1" ht="33.75" hidden="1" customHeight="1" x14ac:dyDescent="0.2">
      <c r="A143" s="84" t="s">
        <v>221</v>
      </c>
      <c r="B143" s="17" t="s">
        <v>248</v>
      </c>
      <c r="C143" s="22">
        <v>6223.6</v>
      </c>
      <c r="D143" s="22">
        <v>7546.1149999999998</v>
      </c>
      <c r="E143" s="22">
        <v>7217.3190000000004</v>
      </c>
      <c r="F143" s="36">
        <f t="shared" si="14"/>
        <v>115.96694838999935</v>
      </c>
      <c r="G143" s="36">
        <f t="shared" si="15"/>
        <v>95.642844032989174</v>
      </c>
      <c r="H143" s="52"/>
    </row>
    <row r="144" spans="1:8" s="38" customFormat="1" ht="65.25" customHeight="1" x14ac:dyDescent="0.2">
      <c r="A144" s="86" t="s">
        <v>188</v>
      </c>
      <c r="B144" s="87" t="s">
        <v>249</v>
      </c>
      <c r="C144" s="88">
        <f>C145+C160+C163+C165+C167</f>
        <v>571578.48499999999</v>
      </c>
      <c r="D144" s="88">
        <f>D145+D160+D163+D165+D167</f>
        <v>576156.16500000004</v>
      </c>
      <c r="E144" s="88">
        <f>E145+E160+E163+E165+E167</f>
        <v>514956.60800000001</v>
      </c>
      <c r="F144" s="89">
        <f t="shared" si="14"/>
        <v>90.093770411949635</v>
      </c>
      <c r="G144" s="89">
        <f t="shared" si="15"/>
        <v>89.37795675587364</v>
      </c>
      <c r="H144" s="49" t="s">
        <v>329</v>
      </c>
    </row>
    <row r="145" spans="1:8" s="38" customFormat="1" ht="64.5" customHeight="1" x14ac:dyDescent="0.2">
      <c r="A145" s="58" t="s">
        <v>189</v>
      </c>
      <c r="B145" s="13" t="s">
        <v>250</v>
      </c>
      <c r="C145" s="21">
        <f>SUM(C146)</f>
        <v>560597.23</v>
      </c>
      <c r="D145" s="21">
        <f>SUM(D146)</f>
        <v>565382.85</v>
      </c>
      <c r="E145" s="21">
        <f>SUM(E146)</f>
        <v>504183.29300000001</v>
      </c>
      <c r="F145" s="43">
        <f t="shared" si="14"/>
        <v>89.936814885795997</v>
      </c>
      <c r="G145" s="43">
        <f t="shared" si="15"/>
        <v>89.175554759045141</v>
      </c>
      <c r="H145" s="49" t="s">
        <v>329</v>
      </c>
    </row>
    <row r="146" spans="1:8" s="38" customFormat="1" ht="22.5" hidden="1" customHeight="1" x14ac:dyDescent="0.2">
      <c r="A146" s="83" t="s">
        <v>190</v>
      </c>
      <c r="B146" s="11" t="s">
        <v>251</v>
      </c>
      <c r="C146" s="23">
        <f>SUM(C147:C159)</f>
        <v>560597.23</v>
      </c>
      <c r="D146" s="23">
        <f>SUM(D147:D159)</f>
        <v>565382.85</v>
      </c>
      <c r="E146" s="23">
        <f>SUM(E147:E159)</f>
        <v>504183.29300000001</v>
      </c>
      <c r="F146" s="36">
        <f t="shared" si="14"/>
        <v>89.936814885795997</v>
      </c>
      <c r="G146" s="36">
        <f t="shared" si="15"/>
        <v>89.175554759045141</v>
      </c>
      <c r="H146" s="52"/>
    </row>
    <row r="147" spans="1:8" s="38" customFormat="1" ht="45" hidden="1" customHeight="1" x14ac:dyDescent="0.2">
      <c r="A147" s="84" t="s">
        <v>279</v>
      </c>
      <c r="B147" s="17" t="s">
        <v>252</v>
      </c>
      <c r="C147" s="22">
        <v>351028</v>
      </c>
      <c r="D147" s="22">
        <v>351028</v>
      </c>
      <c r="E147" s="22">
        <v>295628</v>
      </c>
      <c r="F147" s="36">
        <f t="shared" si="14"/>
        <v>84.217783196782023</v>
      </c>
      <c r="G147" s="36">
        <f t="shared" si="15"/>
        <v>84.217783196782023</v>
      </c>
      <c r="H147" s="52"/>
    </row>
    <row r="148" spans="1:8" s="42" customFormat="1" ht="45" hidden="1" customHeight="1" x14ac:dyDescent="0.2">
      <c r="A148" s="84" t="s">
        <v>280</v>
      </c>
      <c r="B148" s="17" t="s">
        <v>253</v>
      </c>
      <c r="C148" s="22">
        <v>3.2229999999999999</v>
      </c>
      <c r="D148" s="22">
        <v>3.2229999999999999</v>
      </c>
      <c r="E148" s="22">
        <v>0</v>
      </c>
      <c r="F148" s="36">
        <f t="shared" si="14"/>
        <v>0</v>
      </c>
      <c r="G148" s="36">
        <f t="shared" si="15"/>
        <v>0</v>
      </c>
      <c r="H148" s="49"/>
    </row>
    <row r="149" spans="1:8" s="42" customFormat="1" ht="33.75" hidden="1" x14ac:dyDescent="0.2">
      <c r="A149" s="84" t="s">
        <v>105</v>
      </c>
      <c r="B149" s="17" t="s">
        <v>252</v>
      </c>
      <c r="C149" s="22">
        <v>3162.058</v>
      </c>
      <c r="D149" s="22">
        <v>3021.3670000000002</v>
      </c>
      <c r="E149" s="22">
        <v>3003.5410000000002</v>
      </c>
      <c r="F149" s="36">
        <f t="shared" si="14"/>
        <v>94.986904098533302</v>
      </c>
      <c r="G149" s="36">
        <f t="shared" si="15"/>
        <v>99.410002161273354</v>
      </c>
      <c r="H149" s="49"/>
    </row>
    <row r="150" spans="1:8" s="42" customFormat="1" ht="33.75" hidden="1" x14ac:dyDescent="0.2">
      <c r="A150" s="84" t="s">
        <v>108</v>
      </c>
      <c r="B150" s="17" t="s">
        <v>252</v>
      </c>
      <c r="C150" s="22">
        <v>134169</v>
      </c>
      <c r="D150" s="22">
        <v>134169</v>
      </c>
      <c r="E150" s="22">
        <v>134169</v>
      </c>
      <c r="F150" s="36">
        <f t="shared" si="14"/>
        <v>100</v>
      </c>
      <c r="G150" s="36">
        <f t="shared" si="15"/>
        <v>100</v>
      </c>
      <c r="H150" s="49"/>
    </row>
    <row r="151" spans="1:8" s="42" customFormat="1" ht="22.5" hidden="1" x14ac:dyDescent="0.2">
      <c r="A151" s="84" t="s">
        <v>222</v>
      </c>
      <c r="B151" s="17" t="s">
        <v>252</v>
      </c>
      <c r="C151" s="22">
        <v>24457.469000000001</v>
      </c>
      <c r="D151" s="22">
        <v>24457.469000000001</v>
      </c>
      <c r="E151" s="22">
        <v>19457.469000000001</v>
      </c>
      <c r="F151" s="36">
        <f t="shared" si="14"/>
        <v>79.556347388194581</v>
      </c>
      <c r="G151" s="36">
        <f t="shared" si="15"/>
        <v>79.556347388194581</v>
      </c>
      <c r="H151" s="49"/>
    </row>
    <row r="152" spans="1:8" s="42" customFormat="1" ht="22.5" hidden="1" x14ac:dyDescent="0.2">
      <c r="A152" s="84" t="s">
        <v>223</v>
      </c>
      <c r="B152" s="17" t="s">
        <v>252</v>
      </c>
      <c r="C152" s="22">
        <v>4450</v>
      </c>
      <c r="D152" s="22">
        <v>3263.16</v>
      </c>
      <c r="E152" s="22">
        <v>3263.16</v>
      </c>
      <c r="F152" s="36">
        <f t="shared" si="14"/>
        <v>73.329438202247189</v>
      </c>
      <c r="G152" s="36">
        <f t="shared" si="15"/>
        <v>100</v>
      </c>
      <c r="H152" s="49"/>
    </row>
    <row r="153" spans="1:8" s="42" customFormat="1" ht="22.5" hidden="1" customHeight="1" x14ac:dyDescent="0.2">
      <c r="A153" s="84" t="s">
        <v>119</v>
      </c>
      <c r="B153" s="17" t="s">
        <v>253</v>
      </c>
      <c r="C153" s="22">
        <v>1137.9059999999999</v>
      </c>
      <c r="D153" s="22">
        <v>1137.9059999999999</v>
      </c>
      <c r="E153" s="22">
        <v>1134.0899999999999</v>
      </c>
      <c r="F153" s="36">
        <f t="shared" si="14"/>
        <v>99.664647167692237</v>
      </c>
      <c r="G153" s="36">
        <f t="shared" si="15"/>
        <v>99.664647167692237</v>
      </c>
      <c r="H153" s="49"/>
    </row>
    <row r="154" spans="1:8" s="42" customFormat="1" ht="22.5" hidden="1" x14ac:dyDescent="0.2">
      <c r="A154" s="84" t="s">
        <v>120</v>
      </c>
      <c r="B154" s="17" t="s">
        <v>253</v>
      </c>
      <c r="C154" s="22">
        <v>747.15700000000004</v>
      </c>
      <c r="D154" s="22">
        <v>747.15700000000004</v>
      </c>
      <c r="E154" s="22">
        <v>747.15700000000004</v>
      </c>
      <c r="F154" s="36">
        <f t="shared" si="14"/>
        <v>100</v>
      </c>
      <c r="G154" s="36">
        <f t="shared" si="15"/>
        <v>100</v>
      </c>
      <c r="H154" s="49"/>
    </row>
    <row r="155" spans="1:8" s="42" customFormat="1" hidden="1" x14ac:dyDescent="0.2">
      <c r="A155" s="84" t="s">
        <v>121</v>
      </c>
      <c r="B155" s="17" t="s">
        <v>253</v>
      </c>
      <c r="C155" s="22">
        <v>739.01700000000005</v>
      </c>
      <c r="D155" s="22">
        <v>739.01700000000005</v>
      </c>
      <c r="E155" s="22">
        <v>739.01700000000005</v>
      </c>
      <c r="F155" s="36">
        <f t="shared" si="14"/>
        <v>100</v>
      </c>
      <c r="G155" s="36">
        <f t="shared" si="15"/>
        <v>100</v>
      </c>
      <c r="H155" s="49"/>
    </row>
    <row r="156" spans="1:8" s="42" customFormat="1" ht="33.75" hidden="1" x14ac:dyDescent="0.2">
      <c r="A156" s="84" t="s">
        <v>107</v>
      </c>
      <c r="B156" s="17" t="s">
        <v>253</v>
      </c>
      <c r="C156" s="22">
        <v>640.79300000000001</v>
      </c>
      <c r="D156" s="22">
        <v>640.79300000000001</v>
      </c>
      <c r="E156" s="22">
        <v>0</v>
      </c>
      <c r="F156" s="36">
        <f t="shared" si="14"/>
        <v>0</v>
      </c>
      <c r="G156" s="36">
        <f t="shared" si="15"/>
        <v>0</v>
      </c>
      <c r="H156" s="49"/>
    </row>
    <row r="157" spans="1:8" s="42" customFormat="1" ht="45" hidden="1" x14ac:dyDescent="0.2">
      <c r="A157" s="84" t="s">
        <v>281</v>
      </c>
      <c r="B157" s="17" t="s">
        <v>253</v>
      </c>
      <c r="C157" s="22">
        <v>16651.59</v>
      </c>
      <c r="D157" s="22">
        <v>22764.741000000002</v>
      </c>
      <c r="E157" s="22">
        <v>22630.842000000001</v>
      </c>
      <c r="F157" s="36">
        <f t="shared" si="14"/>
        <v>135.90799437170864</v>
      </c>
      <c r="G157" s="36">
        <f t="shared" si="15"/>
        <v>99.41181408565113</v>
      </c>
      <c r="H157" s="49"/>
    </row>
    <row r="158" spans="1:8" s="42" customFormat="1" ht="56.25" hidden="1" x14ac:dyDescent="0.2">
      <c r="A158" s="84" t="s">
        <v>106</v>
      </c>
      <c r="B158" s="17" t="s">
        <v>253</v>
      </c>
      <c r="C158" s="22">
        <v>0.68400000000000005</v>
      </c>
      <c r="D158" s="22">
        <v>0.68400000000000005</v>
      </c>
      <c r="E158" s="22">
        <v>0.68400000000000005</v>
      </c>
      <c r="F158" s="36">
        <f t="shared" si="14"/>
        <v>100</v>
      </c>
      <c r="G158" s="36">
        <f t="shared" si="15"/>
        <v>100</v>
      </c>
      <c r="H158" s="49"/>
    </row>
    <row r="159" spans="1:8" s="42" customFormat="1" ht="33.75" hidden="1" x14ac:dyDescent="0.2">
      <c r="A159" s="84" t="s">
        <v>122</v>
      </c>
      <c r="B159" s="17" t="s">
        <v>254</v>
      </c>
      <c r="C159" s="22">
        <v>23410.332999999999</v>
      </c>
      <c r="D159" s="22">
        <v>23410.332999999999</v>
      </c>
      <c r="E159" s="22">
        <v>23410.332999999999</v>
      </c>
      <c r="F159" s="36">
        <f t="shared" si="14"/>
        <v>100</v>
      </c>
      <c r="G159" s="36">
        <f t="shared" si="15"/>
        <v>100</v>
      </c>
      <c r="H159" s="49"/>
    </row>
    <row r="160" spans="1:8" s="42" customFormat="1" ht="54.75" customHeight="1" x14ac:dyDescent="0.2">
      <c r="A160" s="83" t="s">
        <v>175</v>
      </c>
      <c r="B160" s="11" t="s">
        <v>255</v>
      </c>
      <c r="C160" s="23">
        <f t="shared" ref="C160:E161" si="16">C161</f>
        <v>6356</v>
      </c>
      <c r="D160" s="23">
        <f t="shared" si="16"/>
        <v>6356</v>
      </c>
      <c r="E160" s="23">
        <f t="shared" si="16"/>
        <v>6356</v>
      </c>
      <c r="F160" s="36">
        <f t="shared" si="14"/>
        <v>100</v>
      </c>
      <c r="G160" s="36">
        <f t="shared" si="15"/>
        <v>100</v>
      </c>
      <c r="H160" s="49"/>
    </row>
    <row r="161" spans="1:8" s="42" customFormat="1" ht="67.5" hidden="1" customHeight="1" x14ac:dyDescent="0.2">
      <c r="A161" s="83" t="s">
        <v>191</v>
      </c>
      <c r="B161" s="11" t="s">
        <v>256</v>
      </c>
      <c r="C161" s="23">
        <f t="shared" si="16"/>
        <v>6356</v>
      </c>
      <c r="D161" s="23">
        <f t="shared" si="16"/>
        <v>6356</v>
      </c>
      <c r="E161" s="23">
        <f t="shared" si="16"/>
        <v>6356</v>
      </c>
      <c r="F161" s="36">
        <f t="shared" si="14"/>
        <v>100</v>
      </c>
      <c r="G161" s="36">
        <f t="shared" si="15"/>
        <v>100</v>
      </c>
      <c r="H161" s="49"/>
    </row>
    <row r="162" spans="1:8" s="40" customFormat="1" ht="67.5" hidden="1" customHeight="1" x14ac:dyDescent="0.2">
      <c r="A162" s="84" t="s">
        <v>282</v>
      </c>
      <c r="B162" s="17" t="s">
        <v>257</v>
      </c>
      <c r="C162" s="22">
        <v>6356</v>
      </c>
      <c r="D162" s="22">
        <v>6356</v>
      </c>
      <c r="E162" s="22">
        <v>6356</v>
      </c>
      <c r="F162" s="36">
        <f t="shared" si="14"/>
        <v>100</v>
      </c>
      <c r="G162" s="36">
        <f t="shared" si="15"/>
        <v>100</v>
      </c>
      <c r="H162" s="52"/>
    </row>
    <row r="163" spans="1:8" s="40" customFormat="1" ht="27.75" customHeight="1" x14ac:dyDescent="0.2">
      <c r="A163" s="83" t="s">
        <v>162</v>
      </c>
      <c r="B163" s="11" t="s">
        <v>258</v>
      </c>
      <c r="C163" s="23">
        <f>SUM(C164)</f>
        <v>1110.6479999999999</v>
      </c>
      <c r="D163" s="23">
        <f>SUM(D164)</f>
        <v>1110.6479999999999</v>
      </c>
      <c r="E163" s="23">
        <f>SUM(E164)</f>
        <v>1110.6479999999999</v>
      </c>
      <c r="F163" s="36">
        <f t="shared" si="14"/>
        <v>100</v>
      </c>
      <c r="G163" s="36">
        <f t="shared" si="15"/>
        <v>100</v>
      </c>
      <c r="H163" s="52"/>
    </row>
    <row r="164" spans="1:8" s="40" customFormat="1" ht="33.75" hidden="1" x14ac:dyDescent="0.2">
      <c r="A164" s="84" t="s">
        <v>61</v>
      </c>
      <c r="B164" s="17" t="s">
        <v>259</v>
      </c>
      <c r="C164" s="22">
        <v>1110.6479999999999</v>
      </c>
      <c r="D164" s="22">
        <v>1110.6479999999999</v>
      </c>
      <c r="E164" s="22">
        <v>1110.6479999999999</v>
      </c>
      <c r="F164" s="36">
        <f t="shared" si="14"/>
        <v>100</v>
      </c>
      <c r="G164" s="36">
        <f t="shared" si="15"/>
        <v>100</v>
      </c>
      <c r="H164" s="52"/>
    </row>
    <row r="165" spans="1:8" s="40" customFormat="1" ht="48.75" customHeight="1" x14ac:dyDescent="0.2">
      <c r="A165" s="83" t="s">
        <v>192</v>
      </c>
      <c r="B165" s="11" t="s">
        <v>260</v>
      </c>
      <c r="C165" s="23">
        <f>C166</f>
        <v>36.667000000000002</v>
      </c>
      <c r="D165" s="23">
        <f>D166</f>
        <v>36.667000000000002</v>
      </c>
      <c r="E165" s="23">
        <f>E166</f>
        <v>36.667000000000002</v>
      </c>
      <c r="F165" s="36">
        <f t="shared" si="14"/>
        <v>100</v>
      </c>
      <c r="G165" s="36">
        <f t="shared" si="15"/>
        <v>100</v>
      </c>
      <c r="H165" s="52"/>
    </row>
    <row r="166" spans="1:8" s="40" customFormat="1" ht="45" hidden="1" customHeight="1" x14ac:dyDescent="0.2">
      <c r="A166" s="84" t="s">
        <v>193</v>
      </c>
      <c r="B166" s="17" t="s">
        <v>261</v>
      </c>
      <c r="C166" s="22">
        <v>36.667000000000002</v>
      </c>
      <c r="D166" s="22">
        <v>36.667000000000002</v>
      </c>
      <c r="E166" s="22">
        <v>36.667000000000002</v>
      </c>
      <c r="F166" s="36">
        <f t="shared" si="14"/>
        <v>100</v>
      </c>
      <c r="G166" s="36">
        <f t="shared" si="15"/>
        <v>100</v>
      </c>
      <c r="H166" s="52"/>
    </row>
    <row r="167" spans="1:8" s="40" customFormat="1" ht="24" customHeight="1" x14ac:dyDescent="0.2">
      <c r="A167" s="83" t="s">
        <v>161</v>
      </c>
      <c r="B167" s="11" t="s">
        <v>262</v>
      </c>
      <c r="C167" s="23">
        <f>C168</f>
        <v>3477.94</v>
      </c>
      <c r="D167" s="23">
        <f>D168</f>
        <v>3270</v>
      </c>
      <c r="E167" s="23">
        <f>E168</f>
        <v>3270</v>
      </c>
      <c r="F167" s="36">
        <f t="shared" si="14"/>
        <v>94.021173453251066</v>
      </c>
      <c r="G167" s="36">
        <f t="shared" si="15"/>
        <v>100</v>
      </c>
      <c r="H167" s="52"/>
    </row>
    <row r="168" spans="1:8" s="40" customFormat="1" ht="22.5" hidden="1" customHeight="1" x14ac:dyDescent="0.2">
      <c r="A168" s="84" t="s">
        <v>161</v>
      </c>
      <c r="B168" s="17" t="s">
        <v>263</v>
      </c>
      <c r="C168" s="22">
        <v>3477.94</v>
      </c>
      <c r="D168" s="22">
        <v>3270</v>
      </c>
      <c r="E168" s="22">
        <v>3270</v>
      </c>
      <c r="F168" s="36">
        <f t="shared" si="14"/>
        <v>94.021173453251066</v>
      </c>
      <c r="G168" s="36">
        <f t="shared" si="15"/>
        <v>100</v>
      </c>
      <c r="H168" s="52"/>
    </row>
    <row r="169" spans="1:8" s="9" customFormat="1" ht="20.25" customHeight="1" x14ac:dyDescent="0.2">
      <c r="A169" s="86" t="s">
        <v>112</v>
      </c>
      <c r="B169" s="87" t="s">
        <v>264</v>
      </c>
      <c r="C169" s="88">
        <f>SUM(C170+C172+C174)</f>
        <v>161870.44899999999</v>
      </c>
      <c r="D169" s="88">
        <f>SUM(D170+D172+D174)</f>
        <v>114857.7</v>
      </c>
      <c r="E169" s="88">
        <f>SUM(E170+E172+E174)</f>
        <v>129378.12899999999</v>
      </c>
      <c r="F169" s="89">
        <f t="shared" si="14"/>
        <v>79.92695998514219</v>
      </c>
      <c r="G169" s="89">
        <f t="shared" si="15"/>
        <v>112.64210322860373</v>
      </c>
      <c r="H169" s="55"/>
    </row>
    <row r="170" spans="1:8" s="9" customFormat="1" ht="44.25" customHeight="1" x14ac:dyDescent="0.2">
      <c r="A170" s="83" t="s">
        <v>295</v>
      </c>
      <c r="B170" s="18" t="s">
        <v>296</v>
      </c>
      <c r="C170" s="24">
        <f>SUM(C171)</f>
        <v>0</v>
      </c>
      <c r="D170" s="24">
        <f>SUM(D171)</f>
        <v>2357.6999999999998</v>
      </c>
      <c r="E170" s="24">
        <f>SUM(E171)</f>
        <v>2357.6999999999998</v>
      </c>
      <c r="F170" s="35"/>
      <c r="G170" s="35">
        <f t="shared" si="15"/>
        <v>100</v>
      </c>
      <c r="H170" s="55"/>
    </row>
    <row r="171" spans="1:8" s="9" customFormat="1" ht="45" hidden="1" customHeight="1" x14ac:dyDescent="0.2">
      <c r="A171" s="84" t="s">
        <v>298</v>
      </c>
      <c r="B171" s="32" t="s">
        <v>297</v>
      </c>
      <c r="C171" s="25"/>
      <c r="D171" s="25">
        <v>2357.6999999999998</v>
      </c>
      <c r="E171" s="22">
        <v>2357.6999999999998</v>
      </c>
      <c r="F171" s="35" t="e">
        <f t="shared" si="14"/>
        <v>#DIV/0!</v>
      </c>
      <c r="G171" s="35">
        <f t="shared" si="15"/>
        <v>100</v>
      </c>
      <c r="H171" s="55"/>
    </row>
    <row r="172" spans="1:8" s="9" customFormat="1" ht="57" customHeight="1" x14ac:dyDescent="0.2">
      <c r="A172" s="83" t="s">
        <v>300</v>
      </c>
      <c r="B172" s="18" t="s">
        <v>299</v>
      </c>
      <c r="C172" s="24">
        <f>SUM(C173)</f>
        <v>161870.44899999999</v>
      </c>
      <c r="D172" s="24">
        <f>SUM(D173)</f>
        <v>112500</v>
      </c>
      <c r="E172" s="24">
        <f>SUM(E173)</f>
        <v>112072.878</v>
      </c>
      <c r="F172" s="35">
        <f t="shared" si="14"/>
        <v>69.23615687258642</v>
      </c>
      <c r="G172" s="35">
        <f t="shared" si="15"/>
        <v>99.620335999999995</v>
      </c>
      <c r="H172" s="55"/>
    </row>
    <row r="173" spans="1:8" s="9" customFormat="1" ht="56.25" hidden="1" customHeight="1" x14ac:dyDescent="0.2">
      <c r="A173" s="84" t="s">
        <v>301</v>
      </c>
      <c r="B173" s="32" t="s">
        <v>302</v>
      </c>
      <c r="C173" s="25">
        <v>161870.44899999999</v>
      </c>
      <c r="D173" s="25">
        <v>112500</v>
      </c>
      <c r="E173" s="22">
        <v>112072.878</v>
      </c>
      <c r="F173" s="35">
        <f t="shared" si="14"/>
        <v>69.23615687258642</v>
      </c>
      <c r="G173" s="35">
        <f t="shared" si="15"/>
        <v>99.620335999999995</v>
      </c>
      <c r="H173" s="55"/>
    </row>
    <row r="174" spans="1:8" s="9" customFormat="1" ht="28.5" customHeight="1" x14ac:dyDescent="0.2">
      <c r="A174" s="85" t="s">
        <v>303</v>
      </c>
      <c r="B174" s="18" t="s">
        <v>305</v>
      </c>
      <c r="C174" s="24">
        <f>SUM(C175)</f>
        <v>0</v>
      </c>
      <c r="D174" s="24">
        <f>SUM(D175)</f>
        <v>0</v>
      </c>
      <c r="E174" s="24">
        <f>SUM(E175)</f>
        <v>14947.550999999999</v>
      </c>
      <c r="F174" s="35"/>
      <c r="G174" s="35"/>
      <c r="H174" s="50" t="s">
        <v>330</v>
      </c>
    </row>
    <row r="175" spans="1:8" s="9" customFormat="1" ht="33.75" hidden="1" customHeight="1" x14ac:dyDescent="0.2">
      <c r="A175" s="84" t="s">
        <v>304</v>
      </c>
      <c r="B175" s="32" t="s">
        <v>306</v>
      </c>
      <c r="C175" s="25">
        <v>0</v>
      </c>
      <c r="D175" s="25">
        <v>0</v>
      </c>
      <c r="E175" s="22">
        <v>14947.550999999999</v>
      </c>
      <c r="F175" s="35"/>
      <c r="G175" s="35"/>
      <c r="H175" s="55"/>
    </row>
    <row r="176" spans="1:8" s="9" customFormat="1" ht="58.5" customHeight="1" x14ac:dyDescent="0.2">
      <c r="A176" s="90" t="s">
        <v>86</v>
      </c>
      <c r="B176" s="91" t="s">
        <v>265</v>
      </c>
      <c r="C176" s="88">
        <f>SUM(C177)</f>
        <v>0</v>
      </c>
      <c r="D176" s="88">
        <f>SUM(D177)</f>
        <v>0</v>
      </c>
      <c r="E176" s="88">
        <f>SUM(E177)</f>
        <v>-1713.184</v>
      </c>
      <c r="F176" s="89"/>
      <c r="G176" s="89"/>
      <c r="H176" s="55"/>
    </row>
    <row r="177" spans="1:8" s="9" customFormat="1" ht="45" hidden="1" x14ac:dyDescent="0.2">
      <c r="A177" s="19" t="s">
        <v>87</v>
      </c>
      <c r="B177" s="20" t="s">
        <v>266</v>
      </c>
      <c r="C177" s="22">
        <f>SUM(C178:C179)</f>
        <v>0</v>
      </c>
      <c r="D177" s="22">
        <f>SUM(D178:D179)</f>
        <v>0</v>
      </c>
      <c r="E177" s="22">
        <f>SUM(E178:E179)</f>
        <v>-1713.184</v>
      </c>
      <c r="F177" s="35" t="e">
        <f t="shared" si="14"/>
        <v>#DIV/0!</v>
      </c>
      <c r="G177" s="35" t="e">
        <f t="shared" si="15"/>
        <v>#DIV/0!</v>
      </c>
      <c r="H177" s="55"/>
    </row>
    <row r="178" spans="1:8" s="9" customFormat="1" ht="45" hidden="1" x14ac:dyDescent="0.2">
      <c r="A178" s="19" t="s">
        <v>87</v>
      </c>
      <c r="B178" s="20" t="s">
        <v>267</v>
      </c>
      <c r="C178" s="22">
        <v>0</v>
      </c>
      <c r="D178" s="22">
        <v>0</v>
      </c>
      <c r="E178" s="22">
        <v>-984.13599999999997</v>
      </c>
      <c r="F178" s="35" t="e">
        <f t="shared" si="14"/>
        <v>#DIV/0!</v>
      </c>
      <c r="G178" s="35" t="e">
        <f t="shared" si="15"/>
        <v>#DIV/0!</v>
      </c>
      <c r="H178" s="55"/>
    </row>
    <row r="179" spans="1:8" s="9" customFormat="1" ht="45" hidden="1" x14ac:dyDescent="0.2">
      <c r="A179" s="19" t="s">
        <v>87</v>
      </c>
      <c r="B179" s="20" t="s">
        <v>268</v>
      </c>
      <c r="C179" s="22">
        <v>0</v>
      </c>
      <c r="D179" s="22">
        <v>0</v>
      </c>
      <c r="E179" s="22">
        <v>-729.048</v>
      </c>
      <c r="F179" s="35" t="e">
        <f t="shared" si="14"/>
        <v>#DIV/0!</v>
      </c>
      <c r="G179" s="35" t="e">
        <f t="shared" si="15"/>
        <v>#DIV/0!</v>
      </c>
      <c r="H179" s="55"/>
    </row>
    <row r="180" spans="1:8" ht="27.75" customHeight="1" x14ac:dyDescent="0.2">
      <c r="A180" s="67" t="s">
        <v>2</v>
      </c>
      <c r="B180" s="68" t="s">
        <v>3</v>
      </c>
      <c r="C180" s="69">
        <f>C8+C118</f>
        <v>1236641.571</v>
      </c>
      <c r="D180" s="69">
        <f>D8+D118</f>
        <v>1387921.22</v>
      </c>
      <c r="E180" s="69">
        <f>E8+E118</f>
        <v>1333157.6839999999</v>
      </c>
      <c r="F180" s="70">
        <f t="shared" si="14"/>
        <v>107.80469581998227</v>
      </c>
      <c r="G180" s="70">
        <f t="shared" si="15"/>
        <v>96.054276337096425</v>
      </c>
      <c r="H180" s="50"/>
    </row>
  </sheetData>
  <mergeCells count="10">
    <mergeCell ref="A3:H3"/>
    <mergeCell ref="H5:H6"/>
    <mergeCell ref="H118:H119"/>
    <mergeCell ref="F5:G5"/>
    <mergeCell ref="A5:A6"/>
    <mergeCell ref="B5:B6"/>
    <mergeCell ref="E5:E6"/>
    <mergeCell ref="C5:D5"/>
    <mergeCell ref="A9:B9"/>
    <mergeCell ref="A36:B36"/>
  </mergeCells>
  <phoneticPr fontId="10" type="noConversion"/>
  <pageMargins left="0.48" right="0.23622047244094491" top="0.26" bottom="0.24" header="0.37" footer="0.2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в 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BIT-Vlad</dc:creator>
  <cp:lastModifiedBy>Admin</cp:lastModifiedBy>
  <cp:lastPrinted>2019-03-04T01:52:45Z</cp:lastPrinted>
  <dcterms:created xsi:type="dcterms:W3CDTF">2006-05-17T06:54:36Z</dcterms:created>
  <dcterms:modified xsi:type="dcterms:W3CDTF">2020-05-25T05:09:55Z</dcterms:modified>
</cp:coreProperties>
</file>